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struzioni" sheetId="1" state="visible" r:id="rId3"/>
    <sheet name="Ipotesi" sheetId="2" state="visible" r:id="rId4"/>
    <sheet name="DCF" sheetId="3" state="visible" r:id="rId5"/>
    <sheet name="Catena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<sst xmlns="http://schemas.openxmlformats.org/spreadsheetml/2006/main" count="98" uniqueCount="92">
  <si>
    <t xml:space="preserve">Valutazione DCF — come si compila</t>
  </si>
  <si>
    <t xml:space="preserve">Servono un piano a cinque anni gia costruito e i dati patrimoniali alla data di riferimento.</t>
  </si>
  <si>
    <t xml:space="preserve">Legenda</t>
  </si>
  <si>
    <t xml:space="preserve">Celle gialle con testo blu: le compili tu. Tutto il resto è calcolato — non sovrascriverlo.</t>
  </si>
  <si>
    <t xml:space="preserve">Campo</t>
  </si>
  <si>
    <t xml:space="preserve">Dove si prende il dato</t>
  </si>
  <si>
    <t xml:space="preserve">Tasso risk free</t>
  </si>
  <si>
    <t xml:space="preserve">Rendimento del BTP decennale alla data della valutazione. Va indicata la data di rilevazione.</t>
  </si>
  <si>
    <t xml:space="preserve">Premio di mercato</t>
  </si>
  <si>
    <t xml:space="preserve">Premio per il rischio azionario del mercato italiano, da fonte citabile e aggiornata alla stessa data.</t>
  </si>
  <si>
    <t xml:space="preserve">Beta levered</t>
  </si>
  <si>
    <t xml:space="preserve">Da un paniere di comparabili quotati: si preleva il beta, lo si deleva sulla loro struttura e lo si rileva su quella obiettivo.</t>
  </si>
  <si>
    <t xml:space="preserve">Premio specifico</t>
  </si>
  <si>
    <t xml:space="preserve">Dimensione e illiquidità di una PMI non quotata. È la voce più discutibile del calcolo: va motivata.</t>
  </si>
  <si>
    <t xml:space="preserve">Costo del debito</t>
  </si>
  <si>
    <t xml:space="preserve">Oneri finanziari dell'esercizio diviso debiti finanziari medi, oppure il tasso medio dei contratti in essere.</t>
  </si>
  <si>
    <t xml:space="preserve">Peso del capitale proprio</t>
  </si>
  <si>
    <t xml:space="preserve">Struttura finanziaria obiettivo, non quella attuale: il WACC sconta flussi futuri.</t>
  </si>
  <si>
    <t xml:space="preserve">EBIT, ammortamenti, capex</t>
  </si>
  <si>
    <t xml:space="preserve">Dal piano. Nell'ultimo anno capex di mantenimento e ammortamenti dovrebbero avvicinarsi: è la condizione di regime che rende sensato il valore terminale.</t>
  </si>
  <si>
    <t xml:space="preserve">Variazione circolante</t>
  </si>
  <si>
    <t xml:space="preserve">Crediti più magazzino meno debiti verso fornitori. In crescita assorbe cassa, quindi sottrae.</t>
  </si>
  <si>
    <t xml:space="preserve">Crescita perpetua</t>
  </si>
  <si>
    <t xml:space="preserve">Non superiore alla crescita nominale di lungo periodo dell'economia.</t>
  </si>
  <si>
    <t xml:space="preserve">Quote della catena</t>
  </si>
  <si>
    <t xml:space="preserve">Dalle visure camerali e dal libro soci alla data, come diritti patrimoniali.</t>
  </si>
  <si>
    <t xml:space="preserve">Guarda per primo il peso del valore terminale: sopra l'80% la valutazione poggia quasi tutta su ciò che accade dopo il piano, e il numero va dato come intervallo.</t>
  </si>
  <si>
    <t xml:space="preserve">Il multiplo implicito serve da controllo di ragionevolezza: se esce lontanissimo dai multipli di settore, l'errore è nelle ipotesi.</t>
  </si>
  <si>
    <t xml:space="preserve">Strumento deenly — le soglie di lettura sono indicative e vanno tarate sul caso concreto.</t>
  </si>
  <si>
    <t xml:space="preserve">Costo del capitale</t>
  </si>
  <si>
    <t xml:space="preserve">Ogni parametro va documentato: e il primo punto che viene attaccato in una perizia contestata</t>
  </si>
  <si>
    <t xml:space="preserve">CAPITALE PROPRIO</t>
  </si>
  <si>
    <t xml:space="preserve">Rendimento BTP decennale alla data della valutazione</t>
  </si>
  <si>
    <t xml:space="preserve">Premio di mercato (ERP)</t>
  </si>
  <si>
    <t xml:space="preserve">Premio per il rischio azionario Italia, da fonte citabile</t>
  </si>
  <si>
    <t xml:space="preserve">Da comparabili quotati, delevered e rilevered sulla struttura obiettivo</t>
  </si>
  <si>
    <t xml:space="preserve">Dimensione e illiquidita: si motiva, non si sceglie</t>
  </si>
  <si>
    <t xml:space="preserve">Costo del capitale proprio (Ke)</t>
  </si>
  <si>
    <t xml:space="preserve">DEBITO E STRUTTURA</t>
  </si>
  <si>
    <t xml:space="preserve">Costo del debito lordo</t>
  </si>
  <si>
    <t xml:space="preserve">Oneri finanziari su debiti finanziari medi, o tasso medio dei contratti</t>
  </si>
  <si>
    <t xml:space="preserve">Aliquota fiscale</t>
  </si>
  <si>
    <t xml:space="preserve">IRES piu IRAP effettiva</t>
  </si>
  <si>
    <t xml:space="preserve">Peso del capitale proprio (E/V)</t>
  </si>
  <si>
    <t xml:space="preserve">Struttura finanziaria OBIETTIVO, non quella attuale</t>
  </si>
  <si>
    <t xml:space="preserve">Costo del debito netto</t>
  </si>
  <si>
    <t xml:space="preserve">WACC</t>
  </si>
  <si>
    <t xml:space="preserve">CHIUSURA</t>
  </si>
  <si>
    <t xml:space="preserve">Crescita perpetua (g)</t>
  </si>
  <si>
    <t xml:space="preserve">Non superiore alla crescita nominale di lungo periodo</t>
  </si>
  <si>
    <t xml:space="preserve">Posizione finanziaria netta</t>
  </si>
  <si>
    <t xml:space="preserve">Debiti finanziari meno liquidita alla data di riferimento</t>
  </si>
  <si>
    <t xml:space="preserve">Attivita non operative</t>
  </si>
  <si>
    <t xml:space="preserve">Immobili non strumentali, partecipazioni estranee, liquidita in eccesso</t>
  </si>
  <si>
    <t xml:space="preserve">Se la crescita perpetua eguaglia o supera il WACC la formula del valore terminale non ha senso.</t>
  </si>
  <si>
    <t xml:space="preserve">Flussi e valore</t>
  </si>
  <si>
    <t xml:space="preserve">FCFF unlevered: gli oneri finanziari non si sottraggono, sono gia nel WACC</t>
  </si>
  <si>
    <t xml:space="preserve">Voce</t>
  </si>
  <si>
    <t xml:space="preserve">Anno 1</t>
  </si>
  <si>
    <t xml:space="preserve">Anno 2</t>
  </si>
  <si>
    <t xml:space="preserve">Anno 3</t>
  </si>
  <si>
    <t xml:space="preserve">Anno 4</t>
  </si>
  <si>
    <t xml:space="preserve">Anno 5</t>
  </si>
  <si>
    <t xml:space="preserve">EBIT</t>
  </si>
  <si>
    <t xml:space="preserve">Ammortamenti</t>
  </si>
  <si>
    <t xml:space="preserve">Investimenti (capex)</t>
  </si>
  <si>
    <t xml:space="preserve">NOPAT (EBIT al netto delle imposte figurative)</t>
  </si>
  <si>
    <t xml:space="preserve">FCFF</t>
  </si>
  <si>
    <t xml:space="preserve">Fattore di sconto</t>
  </si>
  <si>
    <t xml:space="preserve">FCFF attualizzato</t>
  </si>
  <si>
    <t xml:space="preserve">VALORE</t>
  </si>
  <si>
    <t xml:space="preserve">Somma dei flussi attualizzati</t>
  </si>
  <si>
    <t xml:space="preserve">Valore terminale (Gordon)</t>
  </si>
  <si>
    <t xml:space="preserve">Valore terminale attualizzato</t>
  </si>
  <si>
    <t xml:space="preserve">Enterprise value</t>
  </si>
  <si>
    <t xml:space="preserve">Peso del valore terminale</t>
  </si>
  <si>
    <t xml:space="preserve">Equity value</t>
  </si>
  <si>
    <t xml:space="preserve">Multiplo implicito EV / EBIT anno 5</t>
  </si>
  <si>
    <t xml:space="preserve">LETTURA</t>
  </si>
  <si>
    <t xml:space="preserve">Risalita lungo la catena</t>
  </si>
  <si>
    <t xml:space="preserve">In una scissione conta il valore che arriva in cima, non quello dell'operativa</t>
  </si>
  <si>
    <t xml:space="preserve">Sconto di minoranza o illiquidita</t>
  </si>
  <si>
    <t xml:space="preserve">Quota della holding nell'operativa</t>
  </si>
  <si>
    <t xml:space="preserve">Quota del conferente nella holding</t>
  </si>
  <si>
    <t xml:space="preserve">Livello</t>
  </si>
  <si>
    <t xml:space="preserve">Quota</t>
  </si>
  <si>
    <t xml:space="preserve">Valore attribuibile</t>
  </si>
  <si>
    <t xml:space="preserve">Equity dell'operativa al netto dello sconto</t>
  </si>
  <si>
    <t xml:space="preserve">Partecipazione detenuta dalla holding</t>
  </si>
  <si>
    <t xml:space="preserve">Valore riferibile al conferente</t>
  </si>
  <si>
    <t xml:space="preserve">Le quote sono quelle dei diritti patrimoniali: se ci sono categorie di quote o patti che li alterano, la percentuale nominale non basta.</t>
  </si>
  <si>
    <t xml:space="preserve">La risalita non tiene conto di debiti propri delle holding intermedie: vanno aggiunti a parte.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</si>
</sst>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0.00"/>
    <numFmt numFmtId="167" formatCode="#,##0&quot; €&quot;;\(#,##0&quot; €)&quot;;\-"/>
    <numFmt numFmtId="168" formatCode="0.000"/>
    <numFmt numFmtId="169" formatCode="0.0\x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C55A11"/>
      <name val="Arial"/>
      <family val="0"/>
      <charset val="1"/>
    </font>
    <font>
      <i val="true"/>
      <sz val="11"/>
      <color rgb="FF808080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E2030"/>
        <bgColor rgb="FF00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003366"/>
      <rgbColor rgb="FF339966"/>
      <rgbColor rgb="FF0E203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88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 t="s">
        <v>3</v>
      </c>
    </row>
    <row r="6" customFormat="false" ht="15" hidden="false" customHeight="true" outlineLevel="0" collapsed="false">
      <c r="A6" s="6" t="s">
        <v>4</v>
      </c>
      <c r="B6" s="6" t="s">
        <v>5</v>
      </c>
    </row>
    <row r="7" customFormat="false" ht="15" hidden="false" customHeight="true" outlineLevel="0" collapsed="false">
      <c r="A7" s="7" t="s">
        <v>6</v>
      </c>
      <c r="B7" s="8" t="s">
        <v>7</v>
      </c>
    </row>
    <row r="8" customFormat="false" ht="25.5" hidden="false" customHeight="true" outlineLevel="0" collapsed="false">
      <c r="A8" s="7" t="s">
        <v>8</v>
      </c>
      <c r="B8" s="8" t="s">
        <v>9</v>
      </c>
    </row>
    <row r="9" customFormat="false" ht="25.5" hidden="false" customHeight="true" outlineLevel="0" collapsed="false">
      <c r="A9" s="7" t="s">
        <v>10</v>
      </c>
      <c r="B9" s="8" t="s">
        <v>11</v>
      </c>
    </row>
    <row r="10" customFormat="false" ht="25.5" hidden="false" customHeight="true" outlineLevel="0" collapsed="false">
      <c r="A10" s="7" t="s">
        <v>12</v>
      </c>
      <c r="B10" s="8" t="s">
        <v>13</v>
      </c>
    </row>
    <row r="11" customFormat="false" ht="25.5" hidden="false" customHeight="true" outlineLevel="0" collapsed="false">
      <c r="A11" s="7" t="s">
        <v>14</v>
      </c>
      <c r="B11" s="8" t="s">
        <v>15</v>
      </c>
    </row>
    <row r="12" customFormat="false" ht="15" hidden="false" customHeight="true" outlineLevel="0" collapsed="false">
      <c r="A12" s="7" t="s">
        <v>16</v>
      </c>
      <c r="B12" s="8" t="s">
        <v>17</v>
      </c>
    </row>
    <row r="13" customFormat="false" ht="25.5" hidden="false" customHeight="true" outlineLevel="0" collapsed="false">
      <c r="A13" s="7" t="s">
        <v>18</v>
      </c>
      <c r="B13" s="8" t="s">
        <v>19</v>
      </c>
    </row>
    <row r="14" customFormat="false" ht="15" hidden="false" customHeight="true" outlineLevel="0" collapsed="false">
      <c r="A14" s="7" t="s">
        <v>20</v>
      </c>
      <c r="B14" s="8" t="s">
        <v>21</v>
      </c>
    </row>
    <row r="15" customFormat="false" ht="15" hidden="false" customHeight="true" outlineLevel="0" collapsed="false">
      <c r="A15" s="7" t="s">
        <v>22</v>
      </c>
      <c r="B15" s="8" t="s">
        <v>23</v>
      </c>
    </row>
    <row r="16" customFormat="false" ht="15" hidden="false" customHeight="true" outlineLevel="0" collapsed="false">
      <c r="A16" s="7" t="s">
        <v>24</v>
      </c>
      <c r="B16" s="8" t="s">
        <v>25</v>
      </c>
    </row>
    <row r="18" customFormat="false" ht="25.5" hidden="false" customHeight="true" outlineLevel="0" collapsed="false">
      <c r="B18" s="9" t="s">
        <v>26</v>
      </c>
    </row>
    <row r="19" customFormat="false" ht="25.5" hidden="false" customHeight="true" outlineLevel="0" collapsed="false">
      <c r="B19" s="9" t="s">
        <v>27</v>
      </c>
    </row>
    <row r="21" customFormat="false" ht="15" hidden="false" customHeight="true" outlineLevel="0" collapsed="false">
      <c r="B21" s="10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8"/>
    <col collapsed="false" customWidth="true" hidden="false" outlineLevel="0" max="2" min="2" style="1" width="16"/>
    <col collapsed="false" customWidth="true" hidden="false" outlineLevel="0" max="3" min="3" style="1" width="60"/>
  </cols>
  <sheetData>
    <row r="1" customFormat="false" ht="17.25" hidden="false" customHeight="true" outlineLevel="0" collapsed="false">
      <c r="A1" s="2" t="s">
        <v>29</v>
      </c>
    </row>
    <row r="2" customFormat="false" ht="15" hidden="false" customHeight="true" outlineLevel="0" collapsed="false">
      <c r="A2" s="3" t="s">
        <v>30</v>
      </c>
    </row>
    <row r="4" customFormat="false" ht="15" hidden="false" customHeight="true" outlineLevel="0" collapsed="false">
      <c r="A4" s="11" t="s">
        <v>31</v>
      </c>
    </row>
    <row r="5" customFormat="false" ht="15" hidden="false" customHeight="true" outlineLevel="0" collapsed="false">
      <c r="A5" s="12" t="s">
        <v>6</v>
      </c>
      <c r="B5" s="13" t="n">
        <v>0.035</v>
      </c>
      <c r="C5" s="14" t="s">
        <v>32</v>
      </c>
    </row>
    <row r="6" customFormat="false" ht="15" hidden="false" customHeight="true" outlineLevel="0" collapsed="false">
      <c r="A6" s="12" t="s">
        <v>33</v>
      </c>
      <c r="B6" s="13" t="n">
        <v>0.06</v>
      </c>
      <c r="C6" s="14" t="s">
        <v>34</v>
      </c>
    </row>
    <row r="7" customFormat="false" ht="15" hidden="false" customHeight="true" outlineLevel="0" collapsed="false">
      <c r="A7" s="12" t="s">
        <v>10</v>
      </c>
      <c r="B7" s="15" t="n">
        <v>1.1</v>
      </c>
      <c r="C7" s="14" t="s">
        <v>35</v>
      </c>
    </row>
    <row r="8" customFormat="false" ht="15" hidden="false" customHeight="true" outlineLevel="0" collapsed="false">
      <c r="A8" s="12" t="s">
        <v>12</v>
      </c>
      <c r="B8" s="13" t="n">
        <v>0.03</v>
      </c>
      <c r="C8" s="14" t="s">
        <v>36</v>
      </c>
    </row>
    <row r="9" customFormat="false" ht="15" hidden="false" customHeight="true" outlineLevel="0" collapsed="false">
      <c r="A9" s="11" t="s">
        <v>37</v>
      </c>
      <c r="B9" s="16" t="n">
        <f aca="false">B5+B7*B6+B8</f>
        <v>0.131</v>
      </c>
    </row>
    <row r="11" customFormat="false" ht="15" hidden="false" customHeight="true" outlineLevel="0" collapsed="false">
      <c r="A11" s="11" t="s">
        <v>38</v>
      </c>
    </row>
    <row r="12" customFormat="false" ht="15" hidden="false" customHeight="true" outlineLevel="0" collapsed="false">
      <c r="A12" s="12" t="s">
        <v>39</v>
      </c>
      <c r="B12" s="13" t="n">
        <v>0.06</v>
      </c>
      <c r="C12" s="14" t="s">
        <v>40</v>
      </c>
    </row>
    <row r="13" customFormat="false" ht="15" hidden="false" customHeight="true" outlineLevel="0" collapsed="false">
      <c r="A13" s="12" t="s">
        <v>41</v>
      </c>
      <c r="B13" s="13" t="n">
        <v>0.279</v>
      </c>
      <c r="C13" s="14" t="s">
        <v>42</v>
      </c>
    </row>
    <row r="14" customFormat="false" ht="15" hidden="false" customHeight="true" outlineLevel="0" collapsed="false">
      <c r="A14" s="12" t="s">
        <v>43</v>
      </c>
      <c r="B14" s="13" t="n">
        <v>0.45</v>
      </c>
      <c r="C14" s="14" t="s">
        <v>44</v>
      </c>
    </row>
    <row r="16" customFormat="false" ht="15" hidden="false" customHeight="true" outlineLevel="0" collapsed="false">
      <c r="A16" s="12" t="s">
        <v>45</v>
      </c>
      <c r="B16" s="17" t="n">
        <f aca="false">B12*(1-B13)</f>
        <v>0.04326</v>
      </c>
    </row>
    <row r="17" customFormat="false" ht="15" hidden="false" customHeight="true" outlineLevel="0" collapsed="false">
      <c r="A17" s="11" t="s">
        <v>46</v>
      </c>
      <c r="B17" s="16" t="n">
        <f aca="false">B9*B14+B16*(1-B14)</f>
        <v>0.082743</v>
      </c>
    </row>
    <row r="19" customFormat="false" ht="15" hidden="false" customHeight="true" outlineLevel="0" collapsed="false">
      <c r="A19" s="11" t="s">
        <v>47</v>
      </c>
    </row>
    <row r="20" customFormat="false" ht="15" hidden="false" customHeight="true" outlineLevel="0" collapsed="false">
      <c r="A20" s="12" t="s">
        <v>48</v>
      </c>
      <c r="B20" s="13" t="n">
        <v>0.015</v>
      </c>
      <c r="C20" s="14" t="s">
        <v>49</v>
      </c>
    </row>
    <row r="21" customFormat="false" ht="15" hidden="false" customHeight="true" outlineLevel="0" collapsed="false">
      <c r="A21" s="12" t="s">
        <v>50</v>
      </c>
      <c r="B21" s="18" t="n">
        <v>760000</v>
      </c>
      <c r="C21" s="14" t="s">
        <v>51</v>
      </c>
    </row>
    <row r="22" customFormat="false" ht="15" hidden="false" customHeight="true" outlineLevel="0" collapsed="false">
      <c r="A22" s="12" t="s">
        <v>52</v>
      </c>
      <c r="B22" s="18" t="n">
        <v>0</v>
      </c>
      <c r="C22" s="14" t="s">
        <v>53</v>
      </c>
    </row>
    <row r="24" customFormat="false" ht="15" hidden="false" customHeight="true" outlineLevel="0" collapsed="false">
      <c r="A24" s="19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6" min="2" style="1" width="15"/>
  </cols>
  <sheetData>
    <row r="1" customFormat="false" ht="17.25" hidden="false" customHeight="true" outlineLevel="0" collapsed="false">
      <c r="A1" s="2" t="s">
        <v>55</v>
      </c>
    </row>
    <row r="2" customFormat="false" ht="15" hidden="false" customHeight="true" outlineLevel="0" collapsed="false">
      <c r="A2" s="3" t="s">
        <v>56</v>
      </c>
    </row>
    <row r="4" customFormat="false" ht="15" hidden="false" customHeight="true" outlineLevel="0" collapsed="false">
      <c r="A4" s="20" t="s">
        <v>57</v>
      </c>
      <c r="B4" s="21" t="s">
        <v>58</v>
      </c>
      <c r="C4" s="21" t="s">
        <v>59</v>
      </c>
      <c r="D4" s="21" t="s">
        <v>60</v>
      </c>
      <c r="E4" s="21" t="s">
        <v>61</v>
      </c>
      <c r="F4" s="21" t="s">
        <v>62</v>
      </c>
    </row>
    <row r="5" customFormat="false" ht="15" hidden="false" customHeight="true" outlineLevel="0" collapsed="false">
      <c r="A5" s="12" t="s">
        <v>63</v>
      </c>
      <c r="B5" s="18" t="n">
        <v>420000</v>
      </c>
      <c r="C5" s="18" t="n">
        <v>465000</v>
      </c>
      <c r="D5" s="18" t="n">
        <v>510000</v>
      </c>
      <c r="E5" s="18" t="n">
        <v>545000</v>
      </c>
      <c r="F5" s="18" t="n">
        <v>575000</v>
      </c>
    </row>
    <row r="6" customFormat="false" ht="15" hidden="false" customHeight="true" outlineLevel="0" collapsed="false">
      <c r="A6" s="12" t="s">
        <v>64</v>
      </c>
      <c r="B6" s="18" t="n">
        <v>180000</v>
      </c>
      <c r="C6" s="18" t="n">
        <v>185000</v>
      </c>
      <c r="D6" s="18" t="n">
        <v>190000</v>
      </c>
      <c r="E6" s="18" t="n">
        <v>195000</v>
      </c>
      <c r="F6" s="18" t="n">
        <v>200000</v>
      </c>
    </row>
    <row r="7" customFormat="false" ht="15" hidden="false" customHeight="true" outlineLevel="0" collapsed="false">
      <c r="A7" s="12" t="s">
        <v>65</v>
      </c>
      <c r="B7" s="18" t="n">
        <v>150000</v>
      </c>
      <c r="C7" s="18" t="n">
        <v>155000</v>
      </c>
      <c r="D7" s="18" t="n">
        <v>160000</v>
      </c>
      <c r="E7" s="18" t="n">
        <v>165000</v>
      </c>
      <c r="F7" s="18" t="n">
        <v>170000</v>
      </c>
    </row>
    <row r="8" customFormat="false" ht="15" hidden="false" customHeight="true" outlineLevel="0" collapsed="false">
      <c r="A8" s="12" t="s">
        <v>20</v>
      </c>
      <c r="B8" s="18" t="n">
        <v>40000</v>
      </c>
      <c r="C8" s="18" t="n">
        <v>35000</v>
      </c>
      <c r="D8" s="18" t="n">
        <v>30000</v>
      </c>
      <c r="E8" s="18" t="n">
        <v>25000</v>
      </c>
      <c r="F8" s="18" t="n">
        <v>20000</v>
      </c>
    </row>
    <row r="10" customFormat="false" ht="15" hidden="false" customHeight="true" outlineLevel="0" collapsed="false">
      <c r="A10" s="12" t="s">
        <v>66</v>
      </c>
      <c r="B10" s="22" t="n">
        <f aca="false">B5*(1-Ipotesi!$B$13)</f>
        <v>302820</v>
      </c>
      <c r="C10" s="22" t="n">
        <f aca="false">C5*(1-Ipotesi!$B$13)</f>
        <v>335265</v>
      </c>
      <c r="D10" s="22" t="n">
        <f aca="false">D5*(1-Ipotesi!$B$13)</f>
        <v>367710</v>
      </c>
      <c r="E10" s="22" t="n">
        <f aca="false">E5*(1-Ipotesi!$B$13)</f>
        <v>392945</v>
      </c>
      <c r="F10" s="22" t="n">
        <f aca="false">F5*(1-Ipotesi!$B$13)</f>
        <v>414575</v>
      </c>
    </row>
    <row r="11" customFormat="false" ht="15" hidden="false" customHeight="true" outlineLevel="0" collapsed="false">
      <c r="A11" s="11" t="s">
        <v>67</v>
      </c>
      <c r="B11" s="23" t="n">
        <f aca="false">B10+B6-B7-B8</f>
        <v>292820</v>
      </c>
      <c r="C11" s="23" t="n">
        <f aca="false">C10+C6-C7-C8</f>
        <v>330265</v>
      </c>
      <c r="D11" s="23" t="n">
        <f aca="false">D10+D6-D7-D8</f>
        <v>367710</v>
      </c>
      <c r="E11" s="23" t="n">
        <f aca="false">E10+E6-E7-E8</f>
        <v>397945</v>
      </c>
      <c r="F11" s="23" t="n">
        <f aca="false">F10+F6-F7-F8</f>
        <v>424575</v>
      </c>
    </row>
    <row r="12" customFormat="false" ht="15" hidden="false" customHeight="true" outlineLevel="0" collapsed="false">
      <c r="A12" s="12" t="s">
        <v>68</v>
      </c>
      <c r="B12" s="24" t="n">
        <f aca="false">1/(1+Ipotesi!$B$17)^1</f>
        <v>0.92358020324306</v>
      </c>
      <c r="C12" s="24" t="n">
        <f aca="false">1/(1+Ipotesi!$B$17)^2</f>
        <v>0.853000391822491</v>
      </c>
      <c r="D12" s="24" t="n">
        <f aca="false">1/(1+Ipotesi!$B$17)^3</f>
        <v>0.787814275245826</v>
      </c>
      <c r="E12" s="24" t="n">
        <f aca="false">1/(1+Ipotesi!$B$17)^4</f>
        <v>0.727609668449323</v>
      </c>
      <c r="F12" s="24" t="n">
        <f aca="false">1/(1+Ipotesi!$B$17)^5</f>
        <v>0.672005885468041</v>
      </c>
    </row>
    <row r="13" customFormat="false" ht="15" hidden="false" customHeight="true" outlineLevel="0" collapsed="false">
      <c r="A13" s="11" t="s">
        <v>69</v>
      </c>
      <c r="B13" s="23" t="n">
        <f aca="false">B11*B12</f>
        <v>270442.755113633</v>
      </c>
      <c r="C13" s="23" t="n">
        <f aca="false">C11*C12</f>
        <v>281716.174405255</v>
      </c>
      <c r="D13" s="23" t="n">
        <f aca="false">D11*D12</f>
        <v>289687.187150643</v>
      </c>
      <c r="E13" s="23" t="n">
        <f aca="false">E11*E12</f>
        <v>289548.629511066</v>
      </c>
      <c r="F13" s="23" t="n">
        <f aca="false">F11*F12</f>
        <v>285316.898822594</v>
      </c>
    </row>
    <row r="15" customFormat="false" ht="15" hidden="false" customHeight="true" outlineLevel="0" collapsed="false">
      <c r="A15" s="11" t="s">
        <v>70</v>
      </c>
    </row>
    <row r="16" customFormat="false" ht="15" hidden="false" customHeight="true" outlineLevel="0" collapsed="false">
      <c r="A16" s="12" t="s">
        <v>71</v>
      </c>
      <c r="B16" s="22" t="n">
        <f aca="false">SUM(B13:F13)</f>
        <v>1416711.64500319</v>
      </c>
    </row>
    <row r="17" customFormat="false" ht="15" hidden="false" customHeight="true" outlineLevel="0" collapsed="false">
      <c r="A17" s="12" t="s">
        <v>72</v>
      </c>
      <c r="B17" s="22" t="n">
        <f aca="false">IF(Ipotesi!B17&gt;Ipotesi!B20,F11*(1+Ipotesi!B20)/(Ipotesi!B17-Ipotesi!B20),0)</f>
        <v>6361448.78437624</v>
      </c>
    </row>
    <row r="18" customFormat="false" ht="15" hidden="false" customHeight="true" outlineLevel="0" collapsed="false">
      <c r="A18" s="12" t="s">
        <v>73</v>
      </c>
      <c r="B18" s="22" t="n">
        <f aca="false">B17*F12</f>
        <v>4274931.02320435</v>
      </c>
    </row>
    <row r="19" customFormat="false" ht="15" hidden="false" customHeight="true" outlineLevel="0" collapsed="false">
      <c r="A19" s="11" t="s">
        <v>74</v>
      </c>
      <c r="B19" s="23" t="n">
        <f aca="false">B16+B18</f>
        <v>5691642.66820754</v>
      </c>
    </row>
    <row r="20" customFormat="false" ht="15" hidden="false" customHeight="true" outlineLevel="0" collapsed="false">
      <c r="A20" s="12" t="s">
        <v>75</v>
      </c>
      <c r="B20" s="17" t="n">
        <f aca="false">IFERROR(B18/B19,0)</f>
        <v>0.75108914463013</v>
      </c>
    </row>
    <row r="21" customFormat="false" ht="15" hidden="false" customHeight="true" outlineLevel="0" collapsed="false">
      <c r="A21" s="12" t="s">
        <v>50</v>
      </c>
      <c r="B21" s="22" t="n">
        <f aca="false">-Ipotesi!B21</f>
        <v>-760000</v>
      </c>
    </row>
    <row r="22" customFormat="false" ht="15" hidden="false" customHeight="true" outlineLevel="0" collapsed="false">
      <c r="A22" s="12" t="s">
        <v>52</v>
      </c>
      <c r="B22" s="22" t="n">
        <f aca="false">Ipotesi!B22</f>
        <v>0</v>
      </c>
    </row>
    <row r="23" customFormat="false" ht="15" hidden="false" customHeight="true" outlineLevel="0" collapsed="false">
      <c r="A23" s="11" t="s">
        <v>76</v>
      </c>
      <c r="B23" s="23" t="n">
        <f aca="false">B19+B20+B21</f>
        <v>4931643.41929669</v>
      </c>
    </row>
    <row r="24" customFormat="false" ht="15" hidden="false" customHeight="true" outlineLevel="0" collapsed="false">
      <c r="A24" s="12" t="s">
        <v>77</v>
      </c>
      <c r="B24" s="25" t="n">
        <f aca="false">IFERROR(B19/F5,0)</f>
        <v>9.89850898818703</v>
      </c>
    </row>
    <row r="26" customFormat="false" ht="15" hidden="false" customHeight="true" outlineLevel="0" collapsed="false">
      <c r="A26" s="11" t="s">
        <v>78</v>
      </c>
    </row>
    <row r="27" customFormat="false" ht="15" hidden="false" customHeight="true" outlineLevel="0" collapsed="false">
      <c r="A27" s="26" t="str">
        <f aca="false">IF(Ipotesi!B20&gt;=Ipotesi!B17,"Crescita perpetua pari o superiore al WACC: il valore terminale non e calcolabile. Rivedere le ipotesi.",IF(B20&gt;0.8,"Il "&amp;TEXT(B20,"0.0%")&amp;" del valore sta oltre il quinto anno: presentare il risultato come intervallo su WACC e crescita, non come importo puntuale.",IF(B23&lt;=0,"Patrimonio netto negativo: il debito supera il valore attribuito alla gestione.","Peso del terminale "&amp;TEXT(B20,"0.0%")&amp;" e multiplo implicito "&amp;TEXT(B24,"0.0")&amp;"x: valori in un intervallo difendibile: la stima regge, ma va presentata con la sensitivita su WACC e crescita.")))</f>
        <v>Peso del terminale 75.1% e multiplo implicito 9.9x: valori in un intervallo difendibile: la stima regge, ma va presentata con la sensitivita su WACC e crescita.</v>
      </c>
      <c r="B27" s="26"/>
      <c r="C27" s="26"/>
      <c r="D27" s="26"/>
      <c r="E27" s="26"/>
      <c r="F27" s="26"/>
    </row>
    <row r="28" customFormat="false" ht="15" hidden="false" customHeight="true" outlineLevel="0" collapsed="false">
      <c r="A28" s="26"/>
      <c r="B28" s="26"/>
      <c r="C28" s="26"/>
      <c r="D28" s="26"/>
      <c r="E28" s="26"/>
      <c r="F28" s="26"/>
    </row>
    <row r="29" customFormat="false" ht="15" hidden="false" customHeight="true" outlineLevel="0" collapsed="false">
      <c r="A29" s="26"/>
      <c r="B29" s="26"/>
      <c r="C29" s="26"/>
      <c r="D29" s="26"/>
      <c r="E29" s="26"/>
      <c r="F29" s="26"/>
    </row>
  </sheetData>
  <mergeCells count="1">
    <mergeCell ref="A27:F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16"/>
    <col collapsed="false" customWidth="true" hidden="false" outlineLevel="0" max="3" min="3" style="1" width="18"/>
  </cols>
  <sheetData>
    <row r="1" customFormat="false" ht="17.25" hidden="false" customHeight="true" outlineLevel="0" collapsed="false">
      <c r="A1" s="2" t="s">
        <v>79</v>
      </c>
    </row>
    <row r="2" customFormat="false" ht="15" hidden="false" customHeight="true" outlineLevel="0" collapsed="false">
      <c r="A2" s="3" t="s">
        <v>80</v>
      </c>
    </row>
    <row r="4" customFormat="false" ht="15" hidden="false" customHeight="true" outlineLevel="0" collapsed="false">
      <c r="A4" s="12" t="s">
        <v>81</v>
      </c>
      <c r="B4" s="13" t="n">
        <v>0</v>
      </c>
    </row>
    <row r="5" customFormat="false" ht="15" hidden="false" customHeight="true" outlineLevel="0" collapsed="false">
      <c r="A5" s="12" t="s">
        <v>82</v>
      </c>
      <c r="B5" s="13" t="n">
        <v>0.55</v>
      </c>
    </row>
    <row r="6" customFormat="false" ht="15" hidden="false" customHeight="true" outlineLevel="0" collapsed="false">
      <c r="A6" s="12" t="s">
        <v>83</v>
      </c>
      <c r="B6" s="13" t="n">
        <v>1</v>
      </c>
    </row>
    <row r="8" customFormat="false" ht="15" hidden="false" customHeight="true" outlineLevel="0" collapsed="false">
      <c r="A8" s="20" t="s">
        <v>84</v>
      </c>
      <c r="B8" s="21" t="s">
        <v>85</v>
      </c>
      <c r="C8" s="21" t="s">
        <v>86</v>
      </c>
    </row>
    <row r="9" customFormat="false" ht="15" hidden="false" customHeight="true" outlineLevel="0" collapsed="false">
      <c r="A9" s="12" t="s">
        <v>87</v>
      </c>
      <c r="B9" s="17" t="n">
        <f aca="false">1-B4</f>
        <v>1</v>
      </c>
      <c r="C9" s="22" t="n">
        <f aca="false">DCF!B23*(1-B4)</f>
        <v>4931643.41929669</v>
      </c>
    </row>
    <row r="10" customFormat="false" ht="15" hidden="false" customHeight="true" outlineLevel="0" collapsed="false">
      <c r="A10" s="12" t="s">
        <v>88</v>
      </c>
      <c r="B10" s="17" t="n">
        <f aca="false">B5</f>
        <v>0.55</v>
      </c>
      <c r="C10" s="22" t="n">
        <f aca="false">C9*B5</f>
        <v>2712403.88061318</v>
      </c>
    </row>
    <row r="11" customFormat="false" ht="15" hidden="false" customHeight="true" outlineLevel="0" collapsed="false">
      <c r="A11" s="11" t="s">
        <v>89</v>
      </c>
      <c r="B11" s="16" t="n">
        <f aca="false">B6</f>
        <v>1</v>
      </c>
      <c r="C11" s="23" t="n">
        <f aca="false">C10*B6</f>
        <v>2712403.88061318</v>
      </c>
    </row>
    <row r="13" customFormat="false" ht="15" hidden="false" customHeight="true" outlineLevel="0" collapsed="false">
      <c r="A13" s="19" t="s">
        <v>90</v>
      </c>
    </row>
    <row r="14" customFormat="false" ht="15" hidden="false" customHeight="true" outlineLevel="0" collapsed="false">
      <c r="A14" s="19" t="s">
        <v>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2026-09-01T11:19:14Z</dcterms:created>
  <dc:creator>openpyxl</dc:creator>
  <dc:description/>
  <dc:language>en-US</dc:language>
  <cp:lastModifiedBy/>
  <dcterms:modified xsi:type="dcterms:W3CDTF">2026-09-01T11:25:39Z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