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struzioni" sheetId="1" state="visible" r:id="rId3"/>
    <sheet name="Parametri" sheetId="2" state="visible" r:id="rId4"/>
    <sheet name="Settiman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<sst xmlns="http://schemas.openxmlformats.org/spreadsheetml/2006/main" count="62" uniqueCount="57">
  <si>
    <t xml:space="preserve">Tesoreria a tredici settimane — come si compila</t>
  </si>
  <si>
    <t xml:space="preserve">Servono mezz'ora e quattro documenti: saldi dei conti, contratti di affidamento, scadenzario clienti e scadenzario fornitori.</t>
  </si>
  <si>
    <t xml:space="preserve">Legenda</t>
  </si>
  <si>
    <t xml:space="preserve">Celle gialle con testo blu: le compili tu. Tutto il resto è calcolato — non sovrascriverlo.</t>
  </si>
  <si>
    <t xml:space="preserve">Campo</t>
  </si>
  <si>
    <t xml:space="preserve">Dove si prende il dato</t>
  </si>
  <si>
    <t xml:space="preserve">Saldo di avvio</t>
  </si>
  <si>
    <t xml:space="preserve">Somma dei saldi DISPONIBILI di tutti i conti, non dei saldi contabili.</t>
  </si>
  <si>
    <t xml:space="preserve">Fido di cassa</t>
  </si>
  <si>
    <t xml:space="preserve">Scoperto di conto accordato, dal contratto o dalla centrale rischi.</t>
  </si>
  <si>
    <t xml:space="preserve">Plafond autoliquidante</t>
  </si>
  <si>
    <t xml:space="preserve">Totale accordato su anticipo fatture, RiBa e salvo buon fine; a fianco quanto è già impegnato.</t>
  </si>
  <si>
    <t xml:space="preserve">Incassi</t>
  </si>
  <si>
    <t xml:space="preserve">Dallo scadenzario clienti ma alla DATA ATTESA, applicando a ciascun cliente il suo ritardo medio storico. È il punto in cui la maggior parte dei budget di tesoreria diventa carta straccia.</t>
  </si>
  <si>
    <t xml:space="preserve">Fornitori</t>
  </si>
  <si>
    <t xml:space="preserve">Scadenzario fornitori, con le date che intendi rispettare davvero.</t>
  </si>
  <si>
    <t xml:space="preserve">Personale</t>
  </si>
  <si>
    <t xml:space="preserve">Netti nella settimana del bonifico stipendi. I contributi vanno nella colonna fisco, alla scadenza F24.</t>
  </si>
  <si>
    <t xml:space="preserve">Fisco e contributi</t>
  </si>
  <si>
    <t xml:space="preserve">F24 alle scadenze: contributi il 16 del mese successivo, IVA alla periodicità applicata, acconti a giugno e novembre.</t>
  </si>
  <si>
    <t xml:space="preserve">Altri</t>
  </si>
  <si>
    <t xml:space="preserve">Canoni, leasing, utenze, rate di finanziamento, assicurazioni.</t>
  </si>
  <si>
    <t xml:space="preserve">Prova di tenuta</t>
  </si>
  <si>
    <t xml:space="preserve">Nel foglio Parametri, riga "incassi sotto le previsioni": porta il valore a 5% e 10% e guarda se il piano regge.</t>
  </si>
  <si>
    <t xml:space="preserve">La colonna che conta è Disponibile, non Saldo: è saldo più fido residuo, cioè quanto puoi effettivamente spendere quella settimana.</t>
  </si>
  <si>
    <t xml:space="preserve">Se un calo del cinque per cento degli incassi ti porta fuori fido, il piano non ha margine: va detto prima, non dopo.</t>
  </si>
  <si>
    <t xml:space="preserve">Strumento deenly — le soglie di lettura sono indicative e vanno tarate sul caso concreto.</t>
  </si>
  <si>
    <t xml:space="preserve">Punto di partenza</t>
  </si>
  <si>
    <t xml:space="preserve">Saldi alla data di avvio e affidamenti in essere</t>
  </si>
  <si>
    <t xml:space="preserve">Saldo disponibile dei conti alla data di avvio</t>
  </si>
  <si>
    <t xml:space="preserve">Fido di cassa accordato</t>
  </si>
  <si>
    <t xml:space="preserve">Plafond autoliquidante accordato</t>
  </si>
  <si>
    <t xml:space="preserve">Autoliquidante gia utilizzato</t>
  </si>
  <si>
    <t xml:space="preserve">Tasso fido di cassa (annuo)</t>
  </si>
  <si>
    <t xml:space="preserve">Tasso autoliquidante (annuo)</t>
  </si>
  <si>
    <t xml:space="preserve">Incassi sotto le previsioni (prova di tenuta)</t>
  </si>
  <si>
    <t xml:space="preserve">Autoliquidante residuo</t>
  </si>
  <si>
    <t xml:space="preserve">Il saldo della riga 5 e il disponibile, non il contabile: gli assegni non ancora addebitati non sono cassa.</t>
  </si>
  <si>
    <t xml:space="preserve">Il residuo autoliquidante e capienza su crediti ceduti, non cassa.</t>
  </si>
  <si>
    <t xml:space="preserve">Rolling di cassa a tredici settimane</t>
  </si>
  <si>
    <t xml:space="preserve">La settimana 1 e quella che inizia lunedi prossimo</t>
  </si>
  <si>
    <t xml:space="preserve">Sett.</t>
  </si>
  <si>
    <t xml:space="preserve">Data lunedi</t>
  </si>
  <si>
    <t xml:space="preserve">Flusso</t>
  </si>
  <si>
    <t xml:space="preserve">Saldo</t>
  </si>
  <si>
    <t xml:space="preserve">Utilizzo fido</t>
  </si>
  <si>
    <t xml:space="preserve">Sconfinamento</t>
  </si>
  <si>
    <t xml:space="preserve">Disponibile</t>
  </si>
  <si>
    <t xml:space="preserve">SINTESI</t>
  </si>
  <si>
    <t xml:space="preserve">Saldo minimo</t>
  </si>
  <si>
    <t xml:space="preserve">Settimana del minimo</t>
  </si>
  <si>
    <t xml:space="preserve">Disponibile minimo</t>
  </si>
  <si>
    <t xml:space="preserve">Settimane in sconfinamento</t>
  </si>
  <si>
    <t xml:space="preserve">Fabbisogno di picco</t>
  </si>
  <si>
    <t xml:space="preserve">Oneri finanziari stimati sul trimestre</t>
  </si>
  <si>
    <t xml:space="preserve">LETTURA</t>
  </si>
  <si>
    <t xml:space="preserve">Uno sconfinamento oltre 60 giorni pari ad almeno il 5% delle esposizioni e un segnale dell'art. 3 c.4 del Codice della crisi.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</si>
</sst>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;\(#,##0&quot; €)&quot;;\-"/>
    <numFmt numFmtId="166" formatCode="0.0%"/>
    <numFmt numFmtId="167" formatCode="dd/mm/yyyy"/>
    <numFmt numFmtId="168" formatCode="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C55A11"/>
      <name val="Arial"/>
      <family val="0"/>
      <charset val="1"/>
    </font>
    <font>
      <i val="true"/>
      <sz val="11"/>
      <color rgb="FF808080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E2030"/>
        <bgColor rgb="FF00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003366"/>
      <rgbColor rgb="FF339966"/>
      <rgbColor rgb="FF0E203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8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</row>
    <row r="6" customFormat="false" ht="15" hidden="false" customHeight="false" outlineLevel="0" collapsed="false">
      <c r="A6" s="5" t="s">
        <v>4</v>
      </c>
      <c r="B6" s="5" t="s">
        <v>5</v>
      </c>
    </row>
    <row r="7" customFormat="false" ht="15" hidden="false" customHeight="true" outlineLevel="0" collapsed="false">
      <c r="A7" s="6" t="s">
        <v>6</v>
      </c>
      <c r="B7" s="7" t="s">
        <v>7</v>
      </c>
    </row>
    <row r="8" customFormat="false" ht="15" hidden="false" customHeight="true" outlineLevel="0" collapsed="false">
      <c r="A8" s="6" t="s">
        <v>8</v>
      </c>
      <c r="B8" s="7" t="s">
        <v>9</v>
      </c>
    </row>
    <row r="9" customFormat="false" ht="15" hidden="false" customHeight="true" outlineLevel="0" collapsed="false">
      <c r="A9" s="6" t="s">
        <v>10</v>
      </c>
      <c r="B9" s="7" t="s">
        <v>11</v>
      </c>
    </row>
    <row r="10" customFormat="false" ht="25.5" hidden="false" customHeight="true" outlineLevel="0" collapsed="false">
      <c r="A10" s="6" t="s">
        <v>12</v>
      </c>
      <c r="B10" s="7" t="s">
        <v>13</v>
      </c>
    </row>
    <row r="11" customFormat="false" ht="15" hidden="false" customHeight="true" outlineLevel="0" collapsed="false">
      <c r="A11" s="6" t="s">
        <v>14</v>
      </c>
      <c r="B11" s="7" t="s">
        <v>15</v>
      </c>
    </row>
    <row r="12" customFormat="false" ht="25.5" hidden="false" customHeight="true" outlineLevel="0" collapsed="false">
      <c r="A12" s="6" t="s">
        <v>16</v>
      </c>
      <c r="B12" s="7" t="s">
        <v>17</v>
      </c>
    </row>
    <row r="13" customFormat="false" ht="25.5" hidden="false" customHeight="true" outlineLevel="0" collapsed="false">
      <c r="A13" s="6" t="s">
        <v>18</v>
      </c>
      <c r="B13" s="7" t="s">
        <v>19</v>
      </c>
    </row>
    <row r="14" customFormat="false" ht="15" hidden="false" customHeight="true" outlineLevel="0" collapsed="false">
      <c r="A14" s="6" t="s">
        <v>20</v>
      </c>
      <c r="B14" s="7" t="s">
        <v>21</v>
      </c>
    </row>
    <row r="15" customFormat="false" ht="25.5" hidden="false" customHeight="true" outlineLevel="0" collapsed="false">
      <c r="A15" s="6" t="s">
        <v>22</v>
      </c>
      <c r="B15" s="7" t="s">
        <v>23</v>
      </c>
    </row>
    <row r="17" customFormat="false" ht="25.5" hidden="false" customHeight="true" outlineLevel="0" collapsed="false">
      <c r="B17" s="8" t="s">
        <v>24</v>
      </c>
    </row>
    <row r="18" customFormat="false" ht="25.5" hidden="false" customHeight="true" outlineLevel="0" collapsed="false">
      <c r="B18" s="8" t="s">
        <v>25</v>
      </c>
    </row>
    <row r="20" customFormat="false" ht="15" hidden="false" customHeight="false" outlineLevel="0" collapsed="false">
      <c r="B20" s="9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8"/>
  </cols>
  <sheetData>
    <row r="1" customFormat="false" ht="17.35" hidden="false" customHeight="false" outlineLevel="0" collapsed="false">
      <c r="A1" s="1" t="s">
        <v>27</v>
      </c>
    </row>
    <row r="2" customFormat="false" ht="15" hidden="false" customHeight="false" outlineLevel="0" collapsed="false">
      <c r="A2" s="2" t="s">
        <v>28</v>
      </c>
    </row>
    <row r="5" customFormat="false" ht="15" hidden="false" customHeight="false" outlineLevel="0" collapsed="false">
      <c r="A5" s="10" t="s">
        <v>29</v>
      </c>
      <c r="B5" s="11" t="n">
        <v>42000</v>
      </c>
    </row>
    <row r="6" customFormat="false" ht="15" hidden="false" customHeight="false" outlineLevel="0" collapsed="false">
      <c r="A6" s="10" t="s">
        <v>30</v>
      </c>
      <c r="B6" s="11" t="n">
        <v>150000</v>
      </c>
    </row>
    <row r="7" customFormat="false" ht="15" hidden="false" customHeight="false" outlineLevel="0" collapsed="false">
      <c r="A7" s="10" t="s">
        <v>31</v>
      </c>
      <c r="B7" s="11" t="n">
        <v>300000</v>
      </c>
    </row>
    <row r="8" customFormat="false" ht="15" hidden="false" customHeight="false" outlineLevel="0" collapsed="false">
      <c r="A8" s="10" t="s">
        <v>32</v>
      </c>
      <c r="B8" s="11" t="n">
        <v>185000</v>
      </c>
    </row>
    <row r="9" customFormat="false" ht="15" hidden="false" customHeight="false" outlineLevel="0" collapsed="false">
      <c r="A9" s="10" t="s">
        <v>33</v>
      </c>
      <c r="B9" s="12" t="n">
        <v>0.095</v>
      </c>
    </row>
    <row r="10" customFormat="false" ht="15" hidden="false" customHeight="false" outlineLevel="0" collapsed="false">
      <c r="A10" s="10" t="s">
        <v>34</v>
      </c>
      <c r="B10" s="12" t="n">
        <v>0.058</v>
      </c>
    </row>
    <row r="11" customFormat="false" ht="15" hidden="false" customHeight="false" outlineLevel="0" collapsed="false">
      <c r="A11" s="10" t="s">
        <v>35</v>
      </c>
      <c r="B11" s="12" t="n">
        <v>0</v>
      </c>
    </row>
    <row r="13" customFormat="false" ht="15" hidden="false" customHeight="false" outlineLevel="0" collapsed="false">
      <c r="A13" s="10" t="s">
        <v>36</v>
      </c>
      <c r="B13" s="13" t="n">
        <f aca="false">B7-B8</f>
        <v>115000</v>
      </c>
    </row>
    <row r="15" customFormat="false" ht="15" hidden="false" customHeight="false" outlineLevel="0" collapsed="false">
      <c r="A15" s="14" t="s">
        <v>37</v>
      </c>
    </row>
    <row r="16" customFormat="false" ht="15" hidden="false" customHeight="false" outlineLevel="0" collapsed="false">
      <c r="A16" s="14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3"/>
    <col collapsed="false" customWidth="true" hidden="false" outlineLevel="0" max="5" min="3" style="0" width="14"/>
    <col collapsed="false" customWidth="true" hidden="false" outlineLevel="0" max="6" min="6" style="0" width="17"/>
    <col collapsed="false" customWidth="true" hidden="false" outlineLevel="0" max="7" min="7" style="0" width="12"/>
    <col collapsed="false" customWidth="true" hidden="false" outlineLevel="0" max="12" min="8" style="0" width="14"/>
  </cols>
  <sheetData>
    <row r="1" customFormat="false" ht="17.35" hidden="false" customHeight="false" outlineLevel="0" collapsed="false">
      <c r="A1" s="1" t="s">
        <v>39</v>
      </c>
    </row>
    <row r="2" customFormat="false" ht="15" hidden="false" customHeight="false" outlineLevel="0" collapsed="false">
      <c r="A2" s="2" t="s">
        <v>40</v>
      </c>
    </row>
    <row r="4" customFormat="false" ht="15" hidden="false" customHeight="false" outlineLevel="0" collapsed="false">
      <c r="A4" s="15" t="s">
        <v>41</v>
      </c>
      <c r="B4" s="16" t="s">
        <v>42</v>
      </c>
      <c r="C4" s="16" t="s">
        <v>12</v>
      </c>
      <c r="D4" s="16" t="s">
        <v>14</v>
      </c>
      <c r="E4" s="16" t="s">
        <v>16</v>
      </c>
      <c r="F4" s="16" t="s">
        <v>18</v>
      </c>
      <c r="G4" s="16" t="s">
        <v>20</v>
      </c>
      <c r="H4" s="16" t="s">
        <v>43</v>
      </c>
      <c r="I4" s="16" t="s">
        <v>44</v>
      </c>
      <c r="J4" s="16" t="s">
        <v>45</v>
      </c>
      <c r="K4" s="16" t="s">
        <v>46</v>
      </c>
      <c r="L4" s="16" t="s">
        <v>47</v>
      </c>
    </row>
    <row r="5" customFormat="false" ht="15" hidden="false" customHeight="false" outlineLevel="0" collapsed="false">
      <c r="A5" s="4" t="n">
        <v>1</v>
      </c>
      <c r="B5" s="17"/>
      <c r="C5" s="11" t="n">
        <v>38000</v>
      </c>
      <c r="D5" s="11" t="n">
        <v>22000</v>
      </c>
      <c r="E5" s="11" t="n">
        <v>0</v>
      </c>
      <c r="F5" s="11" t="n">
        <v>0</v>
      </c>
      <c r="G5" s="11" t="n">
        <v>3000</v>
      </c>
      <c r="H5" s="13" t="n">
        <f aca="false">C5*(1-Parametri!$B$11)-D5-E5-F5-G5</f>
        <v>13000</v>
      </c>
      <c r="I5" s="13" t="n">
        <f aca="false">Parametri!$B$5+H5</f>
        <v>55000</v>
      </c>
      <c r="J5" s="13" t="n">
        <f aca="false">IF(I5&lt;0,MIN(-I5,Parametri!$B$6),0)</f>
        <v>0</v>
      </c>
      <c r="K5" s="13" t="n">
        <f aca="false">IF(I5&lt;-Parametri!$B$6,-I5-Parametri!$B$6,0)</f>
        <v>0</v>
      </c>
      <c r="L5" s="13" t="n">
        <f aca="false">I5+Parametri!$B$6</f>
        <v>205000</v>
      </c>
    </row>
    <row r="6" customFormat="false" ht="15" hidden="false" customHeight="false" outlineLevel="0" collapsed="false">
      <c r="A6" s="4" t="n">
        <v>2</v>
      </c>
      <c r="B6" s="17"/>
      <c r="C6" s="11" t="n">
        <v>41000</v>
      </c>
      <c r="D6" s="11" t="n">
        <v>31000</v>
      </c>
      <c r="E6" s="11" t="n">
        <v>0</v>
      </c>
      <c r="F6" s="11" t="n">
        <v>0</v>
      </c>
      <c r="G6" s="11" t="n">
        <v>2500</v>
      </c>
      <c r="H6" s="13" t="n">
        <f aca="false">C6*(1-Parametri!$B$11)-D6-E6-F6-G6</f>
        <v>7500</v>
      </c>
      <c r="I6" s="13" t="n">
        <f aca="false">I5+H6</f>
        <v>62500</v>
      </c>
      <c r="J6" s="13" t="n">
        <f aca="false">IF(I6&lt;0,MIN(-I6,Parametri!$B$6),0)</f>
        <v>0</v>
      </c>
      <c r="K6" s="13" t="n">
        <f aca="false">IF(I6&lt;-Parametri!$B$6,-I6-Parametri!$B$6,0)</f>
        <v>0</v>
      </c>
      <c r="L6" s="13" t="n">
        <f aca="false">I6+Parametri!$B$6</f>
        <v>212500</v>
      </c>
    </row>
    <row r="7" customFormat="false" ht="15" hidden="false" customHeight="false" outlineLevel="0" collapsed="false">
      <c r="A7" s="4" t="n">
        <v>3</v>
      </c>
      <c r="B7" s="17"/>
      <c r="C7" s="11" t="n">
        <v>29000</v>
      </c>
      <c r="D7" s="11" t="n">
        <v>26000</v>
      </c>
      <c r="E7" s="11" t="n">
        <v>74000</v>
      </c>
      <c r="F7" s="11" t="n">
        <v>0</v>
      </c>
      <c r="G7" s="11" t="n">
        <v>3000</v>
      </c>
      <c r="H7" s="13" t="n">
        <f aca="false">C7*(1-Parametri!$B$11)-D7-E7-F7-G7</f>
        <v>-74000</v>
      </c>
      <c r="I7" s="13" t="n">
        <f aca="false">I6+H7</f>
        <v>-11500</v>
      </c>
      <c r="J7" s="13" t="n">
        <f aca="false">IF(I7&lt;0,MIN(-I7,Parametri!$B$6),0)</f>
        <v>11500</v>
      </c>
      <c r="K7" s="13" t="n">
        <f aca="false">IF(I7&lt;-Parametri!$B$6,-I7-Parametri!$B$6,0)</f>
        <v>0</v>
      </c>
      <c r="L7" s="13" t="n">
        <f aca="false">I7+Parametri!$B$6</f>
        <v>138500</v>
      </c>
    </row>
    <row r="8" customFormat="false" ht="15" hidden="false" customHeight="false" outlineLevel="0" collapsed="false">
      <c r="A8" s="4" t="n">
        <v>4</v>
      </c>
      <c r="B8" s="17"/>
      <c r="C8" s="11" t="n">
        <v>52000</v>
      </c>
      <c r="D8" s="11" t="n">
        <v>18000</v>
      </c>
      <c r="E8" s="11" t="n">
        <v>0</v>
      </c>
      <c r="F8" s="11" t="n">
        <v>31000</v>
      </c>
      <c r="G8" s="11" t="n">
        <v>2500</v>
      </c>
      <c r="H8" s="13" t="n">
        <f aca="false">C8*(1-Parametri!$B$11)-D8-E8-F8-G8</f>
        <v>500</v>
      </c>
      <c r="I8" s="13" t="n">
        <f aca="false">I7+H8</f>
        <v>-11000</v>
      </c>
      <c r="J8" s="13" t="n">
        <f aca="false">IF(I8&lt;0,MIN(-I8,Parametri!$B$6),0)</f>
        <v>11000</v>
      </c>
      <c r="K8" s="13" t="n">
        <f aca="false">IF(I8&lt;-Parametri!$B$6,-I8-Parametri!$B$6,0)</f>
        <v>0</v>
      </c>
      <c r="L8" s="13" t="n">
        <f aca="false">I8+Parametri!$B$6</f>
        <v>139000</v>
      </c>
    </row>
    <row r="9" customFormat="false" ht="15" hidden="false" customHeight="false" outlineLevel="0" collapsed="false">
      <c r="A9" s="4" t="n">
        <v>5</v>
      </c>
      <c r="B9" s="17"/>
      <c r="C9" s="11" t="n">
        <v>44000</v>
      </c>
      <c r="D9" s="11" t="n">
        <v>35000</v>
      </c>
      <c r="E9" s="11" t="n">
        <v>0</v>
      </c>
      <c r="F9" s="11" t="n">
        <v>0</v>
      </c>
      <c r="G9" s="11" t="n">
        <v>3000</v>
      </c>
      <c r="H9" s="13" t="n">
        <f aca="false">C9*(1-Parametri!$B$11)-D9-E9-F9-G9</f>
        <v>6000</v>
      </c>
      <c r="I9" s="13" t="n">
        <f aca="false">I8+H9</f>
        <v>-5000</v>
      </c>
      <c r="J9" s="13" t="n">
        <f aca="false">IF(I9&lt;0,MIN(-I9,Parametri!$B$6),0)</f>
        <v>5000</v>
      </c>
      <c r="K9" s="13" t="n">
        <f aca="false">IF(I9&lt;-Parametri!$B$6,-I9-Parametri!$B$6,0)</f>
        <v>0</v>
      </c>
      <c r="L9" s="13" t="n">
        <f aca="false">I9+Parametri!$B$6</f>
        <v>145000</v>
      </c>
    </row>
    <row r="10" customFormat="false" ht="15" hidden="false" customHeight="false" outlineLevel="0" collapsed="false">
      <c r="A10" s="4" t="n">
        <v>6</v>
      </c>
      <c r="B10" s="17"/>
      <c r="C10" s="11" t="n">
        <v>36000</v>
      </c>
      <c r="D10" s="11" t="n">
        <v>24000</v>
      </c>
      <c r="E10" s="11" t="n">
        <v>0</v>
      </c>
      <c r="F10" s="11" t="n">
        <v>0</v>
      </c>
      <c r="G10" s="11" t="n">
        <v>2500</v>
      </c>
      <c r="H10" s="13" t="n">
        <f aca="false">C10*(1-Parametri!$B$11)-D10-E10-F10-G10</f>
        <v>9500</v>
      </c>
      <c r="I10" s="13" t="n">
        <f aca="false">I9+H10</f>
        <v>4500</v>
      </c>
      <c r="J10" s="13" t="n">
        <f aca="false">IF(I10&lt;0,MIN(-I10,Parametri!$B$6),0)</f>
        <v>0</v>
      </c>
      <c r="K10" s="13" t="n">
        <f aca="false">IF(I10&lt;-Parametri!$B$6,-I10-Parametri!$B$6,0)</f>
        <v>0</v>
      </c>
      <c r="L10" s="13" t="n">
        <f aca="false">I10+Parametri!$B$6</f>
        <v>154500</v>
      </c>
    </row>
    <row r="11" customFormat="false" ht="15" hidden="false" customHeight="false" outlineLevel="0" collapsed="false">
      <c r="A11" s="4" t="n">
        <v>7</v>
      </c>
      <c r="B11" s="17"/>
      <c r="C11" s="11" t="n">
        <v>31000</v>
      </c>
      <c r="D11" s="11" t="n">
        <v>29000</v>
      </c>
      <c r="E11" s="11" t="n">
        <v>74000</v>
      </c>
      <c r="F11" s="11" t="n">
        <v>0</v>
      </c>
      <c r="G11" s="11" t="n">
        <v>3000</v>
      </c>
      <c r="H11" s="13" t="n">
        <f aca="false">C11*(1-Parametri!$B$11)-D11-E11-F11-G11</f>
        <v>-75000</v>
      </c>
      <c r="I11" s="13" t="n">
        <f aca="false">I10+H11</f>
        <v>-70500</v>
      </c>
      <c r="J11" s="13" t="n">
        <f aca="false">IF(I11&lt;0,MIN(-I11,Parametri!$B$6),0)</f>
        <v>70500</v>
      </c>
      <c r="K11" s="13" t="n">
        <f aca="false">IF(I11&lt;-Parametri!$B$6,-I11-Parametri!$B$6,0)</f>
        <v>0</v>
      </c>
      <c r="L11" s="13" t="n">
        <f aca="false">I11+Parametri!$B$6</f>
        <v>79500</v>
      </c>
    </row>
    <row r="12" customFormat="false" ht="15" hidden="false" customHeight="false" outlineLevel="0" collapsed="false">
      <c r="A12" s="4" t="n">
        <v>8</v>
      </c>
      <c r="B12" s="17"/>
      <c r="C12" s="11" t="n">
        <v>58000</v>
      </c>
      <c r="D12" s="11" t="n">
        <v>21000</v>
      </c>
      <c r="E12" s="11" t="n">
        <v>0</v>
      </c>
      <c r="F12" s="11" t="n">
        <v>0</v>
      </c>
      <c r="G12" s="11" t="n">
        <v>2500</v>
      </c>
      <c r="H12" s="13" t="n">
        <f aca="false">C12*(1-Parametri!$B$11)-D12-E12-F12-G12</f>
        <v>34500</v>
      </c>
      <c r="I12" s="13" t="n">
        <f aca="false">I11+H12</f>
        <v>-36000</v>
      </c>
      <c r="J12" s="13" t="n">
        <f aca="false">IF(I12&lt;0,MIN(-I12,Parametri!$B$6),0)</f>
        <v>36000</v>
      </c>
      <c r="K12" s="13" t="n">
        <f aca="false">IF(I12&lt;-Parametri!$B$6,-I12-Parametri!$B$6,0)</f>
        <v>0</v>
      </c>
      <c r="L12" s="13" t="n">
        <f aca="false">I12+Parametri!$B$6</f>
        <v>114000</v>
      </c>
    </row>
    <row r="13" customFormat="false" ht="15" hidden="false" customHeight="false" outlineLevel="0" collapsed="false">
      <c r="A13" s="4" t="n">
        <v>9</v>
      </c>
      <c r="B13" s="17"/>
      <c r="C13" s="11" t="n">
        <v>47000</v>
      </c>
      <c r="D13" s="11" t="n">
        <v>33000</v>
      </c>
      <c r="E13" s="11" t="n">
        <v>0</v>
      </c>
      <c r="F13" s="11" t="n">
        <v>0</v>
      </c>
      <c r="G13" s="11" t="n">
        <v>3000</v>
      </c>
      <c r="H13" s="13" t="n">
        <f aca="false">C13*(1-Parametri!$B$11)-D13-E13-F13-G13</f>
        <v>11000</v>
      </c>
      <c r="I13" s="13" t="n">
        <f aca="false">I12+H13</f>
        <v>-25000</v>
      </c>
      <c r="J13" s="13" t="n">
        <f aca="false">IF(I13&lt;0,MIN(-I13,Parametri!$B$6),0)</f>
        <v>25000</v>
      </c>
      <c r="K13" s="13" t="n">
        <f aca="false">IF(I13&lt;-Parametri!$B$6,-I13-Parametri!$B$6,0)</f>
        <v>0</v>
      </c>
      <c r="L13" s="13" t="n">
        <f aca="false">I13+Parametri!$B$6</f>
        <v>125000</v>
      </c>
    </row>
    <row r="14" customFormat="false" ht="15" hidden="false" customHeight="false" outlineLevel="0" collapsed="false">
      <c r="A14" s="4" t="n">
        <v>10</v>
      </c>
      <c r="B14" s="17"/>
      <c r="C14" s="11" t="n">
        <v>39000</v>
      </c>
      <c r="D14" s="11" t="n">
        <v>27000</v>
      </c>
      <c r="E14" s="11" t="n">
        <v>0</v>
      </c>
      <c r="F14" s="11" t="n">
        <v>0</v>
      </c>
      <c r="G14" s="11" t="n">
        <v>2500</v>
      </c>
      <c r="H14" s="13" t="n">
        <f aca="false">C14*(1-Parametri!$B$11)-D14-E14-F14-G14</f>
        <v>9500</v>
      </c>
      <c r="I14" s="13" t="n">
        <f aca="false">I13+H14</f>
        <v>-15500</v>
      </c>
      <c r="J14" s="13" t="n">
        <f aca="false">IF(I14&lt;0,MIN(-I14,Parametri!$B$6),0)</f>
        <v>15500</v>
      </c>
      <c r="K14" s="13" t="n">
        <f aca="false">IF(I14&lt;-Parametri!$B$6,-I14-Parametri!$B$6,0)</f>
        <v>0</v>
      </c>
      <c r="L14" s="13" t="n">
        <f aca="false">I14+Parametri!$B$6</f>
        <v>134500</v>
      </c>
    </row>
    <row r="15" customFormat="false" ht="15" hidden="false" customHeight="false" outlineLevel="0" collapsed="false">
      <c r="A15" s="4" t="n">
        <v>11</v>
      </c>
      <c r="B15" s="17"/>
      <c r="C15" s="11" t="n">
        <v>33000</v>
      </c>
      <c r="D15" s="11" t="n">
        <v>25000</v>
      </c>
      <c r="E15" s="11" t="n">
        <v>74000</v>
      </c>
      <c r="F15" s="11" t="n">
        <v>48000</v>
      </c>
      <c r="G15" s="11" t="n">
        <v>3000</v>
      </c>
      <c r="H15" s="13" t="n">
        <f aca="false">C15*(1-Parametri!$B$11)-D15-E15-F15-G15</f>
        <v>-117000</v>
      </c>
      <c r="I15" s="13" t="n">
        <f aca="false">I14+H15</f>
        <v>-132500</v>
      </c>
      <c r="J15" s="13" t="n">
        <f aca="false">IF(I15&lt;0,MIN(-I15,Parametri!$B$6),0)</f>
        <v>132500</v>
      </c>
      <c r="K15" s="13" t="n">
        <f aca="false">IF(I15&lt;-Parametri!$B$6,-I15-Parametri!$B$6,0)</f>
        <v>0</v>
      </c>
      <c r="L15" s="13" t="n">
        <f aca="false">I15+Parametri!$B$6</f>
        <v>17500</v>
      </c>
    </row>
    <row r="16" customFormat="false" ht="15" hidden="false" customHeight="false" outlineLevel="0" collapsed="false">
      <c r="A16" s="4" t="n">
        <v>12</v>
      </c>
      <c r="B16" s="17"/>
      <c r="C16" s="11" t="n">
        <v>61000</v>
      </c>
      <c r="D16" s="11" t="n">
        <v>19000</v>
      </c>
      <c r="E16" s="11" t="n">
        <v>0</v>
      </c>
      <c r="F16" s="11" t="n">
        <v>0</v>
      </c>
      <c r="G16" s="11" t="n">
        <v>2500</v>
      </c>
      <c r="H16" s="13" t="n">
        <f aca="false">C16*(1-Parametri!$B$11)-D16-E16-F16-G16</f>
        <v>39500</v>
      </c>
      <c r="I16" s="13" t="n">
        <f aca="false">I15+H16</f>
        <v>-93000</v>
      </c>
      <c r="J16" s="13" t="n">
        <f aca="false">IF(I16&lt;0,MIN(-I16,Parametri!$B$6),0)</f>
        <v>93000</v>
      </c>
      <c r="K16" s="13" t="n">
        <f aca="false">IF(I16&lt;-Parametri!$B$6,-I16-Parametri!$B$6,0)</f>
        <v>0</v>
      </c>
      <c r="L16" s="13" t="n">
        <f aca="false">I16+Parametri!$B$6</f>
        <v>57000</v>
      </c>
    </row>
    <row r="17" customFormat="false" ht="15" hidden="false" customHeight="false" outlineLevel="0" collapsed="false">
      <c r="A17" s="4" t="n">
        <v>13</v>
      </c>
      <c r="B17" s="17"/>
      <c r="C17" s="11" t="n">
        <v>49000</v>
      </c>
      <c r="D17" s="11" t="n">
        <v>30000</v>
      </c>
      <c r="E17" s="11" t="n">
        <v>0</v>
      </c>
      <c r="F17" s="11" t="n">
        <v>0</v>
      </c>
      <c r="G17" s="11" t="n">
        <v>3000</v>
      </c>
      <c r="H17" s="13" t="n">
        <f aca="false">C17*(1-Parametri!$B$11)-D17-E17-F17-G17</f>
        <v>16000</v>
      </c>
      <c r="I17" s="13" t="n">
        <f aca="false">I16+H17</f>
        <v>-77000</v>
      </c>
      <c r="J17" s="13" t="n">
        <f aca="false">IF(I17&lt;0,MIN(-I17,Parametri!$B$6),0)</f>
        <v>77000</v>
      </c>
      <c r="K17" s="13" t="n">
        <f aca="false">IF(I17&lt;-Parametri!$B$6,-I17-Parametri!$B$6,0)</f>
        <v>0</v>
      </c>
      <c r="L17" s="13" t="n">
        <f aca="false">I17+Parametri!$B$6</f>
        <v>73000</v>
      </c>
    </row>
    <row r="19" customFormat="false" ht="15" hidden="false" customHeight="false" outlineLevel="0" collapsed="false">
      <c r="A19" s="18" t="s">
        <v>48</v>
      </c>
    </row>
    <row r="20" customFormat="false" ht="15" hidden="false" customHeight="false" outlineLevel="0" collapsed="false">
      <c r="A20" s="18" t="s">
        <v>49</v>
      </c>
      <c r="C20" s="19" t="n">
        <f aca="false">MIN(I5:I17)</f>
        <v>-132500</v>
      </c>
    </row>
    <row r="21" customFormat="false" ht="15" hidden="false" customHeight="false" outlineLevel="0" collapsed="false">
      <c r="A21" s="18" t="s">
        <v>50</v>
      </c>
      <c r="C21" s="20" t="n">
        <f aca="false">INDEX(A5:A17,MATCH(MIN(I5:I17),I5:I17,0))</f>
        <v>11</v>
      </c>
    </row>
    <row r="22" customFormat="false" ht="15" hidden="false" customHeight="false" outlineLevel="0" collapsed="false">
      <c r="A22" s="18" t="s">
        <v>51</v>
      </c>
      <c r="C22" s="19" t="n">
        <f aca="false">MIN(L5:L17)</f>
        <v>17500</v>
      </c>
    </row>
    <row r="23" customFormat="false" ht="15" hidden="false" customHeight="false" outlineLevel="0" collapsed="false">
      <c r="A23" s="18" t="s">
        <v>52</v>
      </c>
      <c r="C23" s="20" t="n">
        <f aca="false">COUNTIF(K5:K17,"&gt;0")</f>
        <v>0</v>
      </c>
    </row>
    <row r="24" customFormat="false" ht="15" hidden="false" customHeight="false" outlineLevel="0" collapsed="false">
      <c r="A24" s="18" t="s">
        <v>53</v>
      </c>
      <c r="C24" s="19" t="n">
        <f aca="false">MAX(J5:J17)+MAX(K5:K17)</f>
        <v>132500</v>
      </c>
    </row>
    <row r="25" customFormat="false" ht="15" hidden="false" customHeight="false" outlineLevel="0" collapsed="false">
      <c r="A25" s="18" t="s">
        <v>54</v>
      </c>
      <c r="C25" s="19" t="n">
        <f aca="false">SUMPRODUCT((J5:J17+K5:K17)*Parametri!$B$9/52)+13*Parametri!$B$8*Parametri!$B$10/52</f>
        <v>3553.94230769231</v>
      </c>
    </row>
    <row r="27" customFormat="false" ht="15" hidden="false" customHeight="false" outlineLevel="0" collapsed="false">
      <c r="A27" s="18" t="s">
        <v>55</v>
      </c>
    </row>
    <row r="28" customFormat="false" ht="15" hidden="false" customHeight="false" outlineLevel="0" collapsed="false">
      <c r="A28" s="21" t="str">
        <f aca="false">IF(C23&gt;0,"Il piano sfonda il fido in "&amp;C23&amp;" settimana/e: prima di chiedere altro credito, spostare le uscite differibili dalla settimana "&amp;C21&amp;".",IF(C20&lt;0,"Il conto va in rosso ma resta dentro il fido: punto peggiore in settimana "&amp;C21&amp;", con "&amp;TEXT(C22,"#,##0")&amp;" euro ancora disponibili.","Trimestre senza tensioni: disponibile mai sotto "&amp;TEXT(C22,"#,##0")&amp;" euro."))</f>
        <v>Il conto va in rosso ma resta dentro il fido: punto peggiore in settimana 11, con 17,500 euro ancora disponibili.</v>
      </c>
      <c r="B28" s="21"/>
      <c r="C28" s="21"/>
      <c r="D28" s="21"/>
      <c r="E28" s="21"/>
      <c r="F28" s="21"/>
    </row>
    <row r="29" customFormat="false" ht="15" hidden="false" customHeight="false" outlineLevel="0" collapsed="false">
      <c r="A29" s="21"/>
      <c r="B29" s="21"/>
      <c r="C29" s="21"/>
      <c r="D29" s="21"/>
      <c r="E29" s="21"/>
      <c r="F29" s="21"/>
    </row>
    <row r="30" customFormat="false" ht="15" hidden="false" customHeight="false" outlineLevel="0" collapsed="false">
      <c r="A30" s="21"/>
      <c r="B30" s="21"/>
      <c r="C30" s="21"/>
      <c r="D30" s="21"/>
      <c r="E30" s="21"/>
      <c r="F30" s="21"/>
    </row>
    <row r="32" customFormat="false" ht="15" hidden="false" customHeight="false" outlineLevel="0" collapsed="false">
      <c r="A32" s="14" t="s">
        <v>56</v>
      </c>
    </row>
  </sheetData>
  <mergeCells count="1">
    <mergeCell ref="A28:F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2026-09-01T11:18:15Z</dcterms:created>
  <dc:creator>openpyxl</dc:creator>
  <dc:description/>
  <dc:language>en-US</dc:language>
  <cp:lastModifiedBy/>
  <dcterms:modified xsi:type="dcterms:W3CDTF">2026-09-01T11:18:15Z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