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Analis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<sst xmlns="http://schemas.openxmlformats.org/spreadsheetml/2006/main" count="78" uniqueCount="73">
  <si>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Prime cost e pareggio — come si compila</t>
  </si>
  <si>
    <t xml:space="preserve">Servono i dati di un anno intero. Se la struttura è stagionale, l'anno è la stagione: non annualizzare.</t>
  </si>
  <si>
    <t xml:space="preserve">Legenda</t>
  </si>
  <si>
    <t xml:space="preserve">Celle gialle con testo blu: le compili tu. Tutto il resto è calcolato — non sovrascriverlo.</t>
  </si>
  <si>
    <t xml:space="preserve">Campo</t>
  </si>
  <si>
    <t xml:space="preserve">Dove si prende il dato</t>
  </si>
  <si>
    <t xml:space="preserve">Camere vendibili</t>
  </si>
  <si>
    <t xml:space="preserve">Unità vendibili, non posti letto. Un quadruplo conta uno.</t>
  </si>
  <si>
    <t xml:space="preserve">Giorni di apertura</t>
  </si>
  <si>
    <t xml:space="preserve">Giorni in cui la struttura è effettivamente aperta. Se apri da aprile a ottobre, contali: mettere 365 dimezza RevPAR e occupazione.</t>
  </si>
  <si>
    <t xml:space="preserve">Occupazione media</t>
  </si>
  <si>
    <t xml:space="preserve">Camere vendute diviso camere disponibili nei soli giorni di apertura. Dal channel manager o dal registro presenze. Non usare l'occupazione dei mesi di punta.</t>
  </si>
  <si>
    <t xml:space="preserve">ADR</t>
  </si>
  <si>
    <t xml:space="preserve">Ricavi camere al netto IVA diviso camere vendute, al lordo delle commissioni OTA: le commissioni si inseriscono a parte.</t>
  </si>
  <si>
    <t xml:space="preserve">Ricavi F&amp;B</t>
  </si>
  <si>
    <t xml:space="preserve">Colazioni, ristorante, bar, minibar dell'anno, al netto IVA.</t>
  </si>
  <si>
    <t xml:space="preserve">Altri ricavi</t>
  </si>
  <si>
    <t xml:space="preserve">Spa, transfer, noleggi, lavanderia ospiti, parcheggio.</t>
  </si>
  <si>
    <t xml:space="preserve">Food cost %</t>
  </si>
  <si>
    <t xml:space="preserve">Acquisti di materie prime del reparto diviso ricavi F&amp;B. Dal registro acquisti o dalla voce B.6 se il reparto è isolato.</t>
  </si>
  <si>
    <t xml:space="preserve">Commissioni OTA %</t>
  </si>
  <si>
    <t xml:space="preserve">Media ponderata su tutto il fatturato camere, non solo sul canale intermediato. Se il 60% passa da OTA al 18% e il 40% è diretto, il valore è 10,8%.</t>
  </si>
  <si>
    <t xml:space="preserve">Costo per camera venduta</t>
  </si>
  <si>
    <t xml:space="preserve">Pulizia, lavanderia, amenities, consumi variabili: fattura annua diviso camere vendute.</t>
  </si>
  <si>
    <t xml:space="preserve">Personale</t>
  </si>
  <si>
    <t xml:space="preserve">Costo azienda: lordo più contributi più TFR (voce B.9), separando chi c'è tutto l'anno da chi arriva in stagione. Non il netto in busta.</t>
  </si>
  <si>
    <t xml:space="preserve">Costi fissi</t>
  </si>
  <si>
    <t xml:space="preserve">Voci B.6, B.7 e B.8 del conto economico, al netto di quanto già contato nei costi variabili.</t>
  </si>
  <si>
    <t xml:space="preserve">L'errore più frequente è mettere l'aliquota di Booking al posto della media ponderata delle commissioni: il margine sparisce e la colpa sembra dei costi.</t>
  </si>
  <si>
    <t xml:space="preserve">Il prime cost somma materie prime e lavoro: pesa su ogni notte venduta ed è la leva più pesante. L'occupazione di pareggio dice sotto quale riempimento l'anno chiude in perdita.</t>
  </si>
  <si>
    <t xml:space="preserve">Strumento deenly — le soglie di lettura sono indicative e vanno tarate sul caso concreto.</t>
  </si>
  <si>
    <t xml:space="preserve">Prime cost, RevPAR e punto di pareggio</t>
  </si>
  <si>
    <t xml:space="preserve">Struttura ricettiva — dati di un anno o di una stagione</t>
  </si>
  <si>
    <t xml:space="preserve">STRUTTURA</t>
  </si>
  <si>
    <t xml:space="preserve">RISULTATI</t>
  </si>
  <si>
    <t xml:space="preserve">Margine di contribuzione</t>
  </si>
  <si>
    <t xml:space="preserve">Margine di contribuzione %</t>
  </si>
  <si>
    <t xml:space="preserve">GOP — margine operativo lordo</t>
  </si>
  <si>
    <t xml:space="preserve">ADR — ricavo medio per camera venduta</t>
  </si>
  <si>
    <t xml:space="preserve">GOP %</t>
  </si>
  <si>
    <t xml:space="preserve">Camere disponibili</t>
  </si>
  <si>
    <t xml:space="preserve">RevPAR</t>
  </si>
  <si>
    <t xml:space="preserve">Camere vendute</t>
  </si>
  <si>
    <t xml:space="preserve">GOPPAR</t>
  </si>
  <si>
    <t xml:space="preserve">Prime cost</t>
  </si>
  <si>
    <t xml:space="preserve">RICAVI</t>
  </si>
  <si>
    <t xml:space="preserve">Ricavi di pareggio</t>
  </si>
  <si>
    <t xml:space="preserve">Ricavi camere</t>
  </si>
  <si>
    <t xml:space="preserve">Occupazione di pareggio</t>
  </si>
  <si>
    <t xml:space="preserve">Ricavi food &amp; beverage</t>
  </si>
  <si>
    <t xml:space="preserve">Margine di sicurezza</t>
  </si>
  <si>
    <t xml:space="preserve">Ricavi totali</t>
  </si>
  <si>
    <t xml:space="preserve">LETTURA</t>
  </si>
  <si>
    <t xml:space="preserve">COSTI VARIABILI</t>
  </si>
  <si>
    <t xml:space="preserve">Food cost % sui ricavi F&amp;B</t>
  </si>
  <si>
    <t xml:space="preserve">Commissioni OTA % sui ricavi camere</t>
  </si>
  <si>
    <t xml:space="preserve">Soglie di lettura del prime cost</t>
  </si>
  <si>
    <t xml:space="preserve">Food cost</t>
  </si>
  <si>
    <t xml:space="preserve">fino al 60% buono · 60-70% da tenere d'occhio · oltre 70% critico</t>
  </si>
  <si>
    <t xml:space="preserve">Commissioni OTA</t>
  </si>
  <si>
    <t xml:space="preserve">Vanno tarate: una casa vacanze senza F&amp;B non si legge come una struttura con ristorante.</t>
  </si>
  <si>
    <t xml:space="preserve">Costi per camera venduta</t>
  </si>
  <si>
    <t xml:space="preserve">Se il margine di contribuzione è negativo, pareggio e sicurezza mostrano "n.d.": non esiste un volume che copra i costi.</t>
  </si>
  <si>
    <t xml:space="preserve">Totale costi variabili</t>
  </si>
  <si>
    <t xml:space="preserve">COSTI FISSI</t>
  </si>
  <si>
    <t xml:space="preserve">Personale fisso (costo azienda)</t>
  </si>
  <si>
    <t xml:space="preserve">Personale stagionale (costo azienda)</t>
  </si>
  <si>
    <t xml:space="preserve">Utenze</t>
  </si>
  <si>
    <t xml:space="preserve">Affitto o canone</t>
  </si>
  <si>
    <t xml:space="preserve">Manutenzioni e assicurazioni</t>
  </si>
  <si>
    <t xml:space="preserve">Marketing e altri</t>
  </si>
  <si>
    <t xml:space="preserve">Totale personale</t>
  </si>
  <si>
    <t xml:space="preserve">Totale altri costi fissi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</si>
</sst>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,##0&quot; €&quot;;\(#,##0&quot; €)&quot;;\-"/>
    <numFmt numFmtId="167" formatCode="0.0%"/>
    <numFmt numFmtId="168" formatCode="#,##0.00&quot; €&quot;;\(#,##0.00&quot; €)&quot;;\-"/>
    <numFmt numFmtId="169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C55A11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E2030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E203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88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6" customFormat="false" ht="15" hidden="false" customHeight="true" outlineLevel="0" collapsed="false">
      <c r="A6" s="6" t="s">
        <v>4</v>
      </c>
      <c r="B6" s="6" t="s">
        <v>5</v>
      </c>
    </row>
    <row r="7" customFormat="false" ht="15" hidden="false" customHeight="true" outlineLevel="0" collapsed="false">
      <c r="A7" s="7" t="s">
        <v>6</v>
      </c>
      <c r="B7" s="8" t="s">
        <v>7</v>
      </c>
    </row>
    <row r="8" customFormat="false" ht="25.5" hidden="false" customHeight="true" outlineLevel="0" collapsed="false">
      <c r="A8" s="7" t="s">
        <v>8</v>
      </c>
      <c r="B8" s="8" t="s">
        <v>9</v>
      </c>
    </row>
    <row r="9" customFormat="false" ht="25.5" hidden="false" customHeight="true" outlineLevel="0" collapsed="false">
      <c r="A9" s="7" t="s">
        <v>10</v>
      </c>
      <c r="B9" s="8" t="s">
        <v>11</v>
      </c>
    </row>
    <row r="10" customFormat="false" ht="25.5" hidden="false" customHeight="true" outlineLevel="0" collapsed="false">
      <c r="A10" s="7" t="s">
        <v>12</v>
      </c>
      <c r="B10" s="8" t="s">
        <v>13</v>
      </c>
    </row>
    <row r="11" customFormat="false" ht="15" hidden="false" customHeight="true" outlineLevel="0" collapsed="false">
      <c r="A11" s="7" t="s">
        <v>14</v>
      </c>
      <c r="B11" s="8" t="s">
        <v>15</v>
      </c>
    </row>
    <row r="12" customFormat="false" ht="15" hidden="false" customHeight="true" outlineLevel="0" collapsed="false">
      <c r="A12" s="7" t="s">
        <v>16</v>
      </c>
      <c r="B12" s="8" t="s">
        <v>17</v>
      </c>
    </row>
    <row r="13" customFormat="false" ht="25.5" hidden="false" customHeight="true" outlineLevel="0" collapsed="false">
      <c r="A13" s="7" t="s">
        <v>18</v>
      </c>
      <c r="B13" s="8" t="s">
        <v>19</v>
      </c>
    </row>
    <row r="14" customFormat="false" ht="25.5" hidden="false" customHeight="true" outlineLevel="0" collapsed="false">
      <c r="A14" s="7" t="s">
        <v>20</v>
      </c>
      <c r="B14" s="8" t="s">
        <v>21</v>
      </c>
    </row>
    <row r="15" customFormat="false" ht="15" hidden="false" customHeight="true" outlineLevel="0" collapsed="false">
      <c r="A15" s="7" t="s">
        <v>22</v>
      </c>
      <c r="B15" s="8" t="s">
        <v>23</v>
      </c>
    </row>
    <row r="16" customFormat="false" ht="25.5" hidden="false" customHeight="true" outlineLevel="0" collapsed="false">
      <c r="A16" s="7" t="s">
        <v>24</v>
      </c>
      <c r="B16" s="8" t="s">
        <v>25</v>
      </c>
    </row>
    <row r="17" customFormat="false" ht="15" hidden="false" customHeight="true" outlineLevel="0" collapsed="false">
      <c r="A17" s="7" t="s">
        <v>26</v>
      </c>
      <c r="B17" s="8" t="s">
        <v>27</v>
      </c>
    </row>
    <row r="19" customFormat="false" ht="25.5" hidden="false" customHeight="true" outlineLevel="0" collapsed="false">
      <c r="B19" s="9" t="s">
        <v>28</v>
      </c>
    </row>
    <row r="20" customFormat="false" ht="25.5" hidden="false" customHeight="true" outlineLevel="0" collapsed="false">
      <c r="B20" s="9" t="s">
        <v>29</v>
      </c>
    </row>
    <row r="22" customFormat="false" ht="15" hidden="false" customHeight="true" outlineLevel="0" collapsed="false">
      <c r="B22" s="10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6"/>
    <col collapsed="false" customWidth="true" hidden="false" outlineLevel="0" max="3" min="3" style="1" width="13"/>
    <col collapsed="false" customWidth="true" hidden="false" outlineLevel="0" max="4" min="4" style="1" width="46"/>
    <col collapsed="false" customWidth="true" hidden="false" outlineLevel="0" max="5" min="5" style="1" width="15"/>
  </cols>
  <sheetData>
    <row r="1" customFormat="false" ht="17.25" hidden="false" customHeight="true" outlineLevel="0" collapsed="false">
      <c r="A1" s="2" t="s">
        <v>31</v>
      </c>
    </row>
    <row r="2" customFormat="false" ht="15" hidden="false" customHeight="true" outlineLevel="0" collapsed="false">
      <c r="A2" s="3" t="s">
        <v>32</v>
      </c>
    </row>
    <row r="4" customFormat="false" ht="15" hidden="false" customHeight="true" outlineLevel="0" collapsed="false">
      <c r="A4" s="11" t="s">
        <v>33</v>
      </c>
      <c r="D4" s="11" t="s">
        <v>34</v>
      </c>
    </row>
    <row r="5" customFormat="false" ht="15" hidden="false" customHeight="true" outlineLevel="0" collapsed="false">
      <c r="A5" s="12" t="s">
        <v>6</v>
      </c>
      <c r="B5" s="13" t="n">
        <v>14</v>
      </c>
      <c r="D5" s="12" t="s">
        <v>35</v>
      </c>
      <c r="E5" s="14" t="n">
        <f aca="false">B16-B25</f>
        <v>229496.992</v>
      </c>
    </row>
    <row r="6" customFormat="false" ht="15" hidden="false" customHeight="true" outlineLevel="0" collapsed="false">
      <c r="A6" s="12" t="s">
        <v>8</v>
      </c>
      <c r="B6" s="13" t="n">
        <v>220</v>
      </c>
      <c r="D6" s="12" t="s">
        <v>36</v>
      </c>
      <c r="E6" s="15" t="n">
        <f aca="false">IFERROR((B16-B25)/B16,0)</f>
        <v>0.741679481677207</v>
      </c>
    </row>
    <row r="7" customFormat="false" ht="15" hidden="false" customHeight="true" outlineLevel="0" collapsed="false">
      <c r="A7" s="12" t="s">
        <v>10</v>
      </c>
      <c r="B7" s="16" t="n">
        <v>0.64</v>
      </c>
      <c r="D7" s="12" t="s">
        <v>37</v>
      </c>
      <c r="E7" s="14" t="n">
        <f aca="false">B16-B25-B34-B35</f>
        <v>18496.992</v>
      </c>
    </row>
    <row r="8" customFormat="false" ht="15" hidden="false" customHeight="true" outlineLevel="0" collapsed="false">
      <c r="A8" s="12" t="s">
        <v>38</v>
      </c>
      <c r="B8" s="17" t="n">
        <v>124</v>
      </c>
      <c r="D8" s="12" t="s">
        <v>39</v>
      </c>
      <c r="E8" s="15" t="n">
        <f aca="false">IFERROR((B16-B25-B34-B35)/B16,0)</f>
        <v>0.0597778616599361</v>
      </c>
    </row>
    <row r="9" customFormat="false" ht="15" hidden="false" customHeight="true" outlineLevel="0" collapsed="false">
      <c r="A9" s="12" t="s">
        <v>40</v>
      </c>
      <c r="B9" s="18" t="n">
        <f aca="false">B5*B6</f>
        <v>3080</v>
      </c>
      <c r="D9" s="12" t="s">
        <v>41</v>
      </c>
      <c r="E9" s="19" t="n">
        <f aca="false">IFERROR(B13/B9,0)</f>
        <v>79.36</v>
      </c>
    </row>
    <row r="10" customFormat="false" ht="15" hidden="false" customHeight="true" outlineLevel="0" collapsed="false">
      <c r="A10" s="12" t="s">
        <v>42</v>
      </c>
      <c r="B10" s="18" t="n">
        <f aca="false">B9*B7</f>
        <v>1971.2</v>
      </c>
      <c r="D10" s="12" t="s">
        <v>43</v>
      </c>
      <c r="E10" s="19" t="n">
        <f aca="false">IFERROR((B16-B25-B34-B35)/B9,0)</f>
        <v>6.00551688311689</v>
      </c>
    </row>
    <row r="11" customFormat="false" ht="15" hidden="false" customHeight="true" outlineLevel="0" collapsed="false">
      <c r="D11" s="11" t="s">
        <v>44</v>
      </c>
      <c r="E11" s="20" t="n">
        <f aca="false">IFERROR((B22+B24+B34)/B16,0)</f>
        <v>0.552059795339025</v>
      </c>
    </row>
    <row r="12" customFormat="false" ht="15" hidden="false" customHeight="true" outlineLevel="0" collapsed="false">
      <c r="A12" s="11" t="s">
        <v>45</v>
      </c>
      <c r="D12" s="12" t="s">
        <v>46</v>
      </c>
      <c r="E12" s="14" t="n">
        <f aca="false">IF(OR(B16&lt;=0,(B16-B25)/B16&lt;=0),"n.d.",(B34+B35)/((B16-B25)/B16))</f>
        <v>284489.466424031</v>
      </c>
    </row>
    <row r="13" customFormat="false" ht="15" hidden="false" customHeight="true" outlineLevel="0" collapsed="false">
      <c r="A13" s="12" t="s">
        <v>47</v>
      </c>
      <c r="B13" s="14" t="n">
        <f aca="false">B10*B8</f>
        <v>244428.8</v>
      </c>
      <c r="D13" s="12" t="s">
        <v>48</v>
      </c>
      <c r="E13" s="15" t="n">
        <f aca="false">IF(ISNUMBER(E12),(E12*(B13/B16))/(B9*B8),"n.d.")</f>
        <v>0.588417298297313</v>
      </c>
    </row>
    <row r="14" customFormat="false" ht="15" hidden="false" customHeight="true" outlineLevel="0" collapsed="false">
      <c r="A14" s="12" t="s">
        <v>49</v>
      </c>
      <c r="B14" s="21" t="n">
        <v>58000</v>
      </c>
      <c r="D14" s="12" t="s">
        <v>50</v>
      </c>
      <c r="E14" s="15" t="n">
        <f aca="false">IF(ISNUMBER(E12),(B16-E12)/B16,"n.d.")</f>
        <v>0.0805979714104491</v>
      </c>
    </row>
    <row r="15" customFormat="false" ht="15" hidden="false" customHeight="true" outlineLevel="0" collapsed="false">
      <c r="A15" s="12" t="s">
        <v>16</v>
      </c>
      <c r="B15" s="21" t="n">
        <v>7000</v>
      </c>
    </row>
    <row r="16" customFormat="false" ht="15" hidden="false" customHeight="true" outlineLevel="0" collapsed="false">
      <c r="A16" s="11" t="s">
        <v>51</v>
      </c>
      <c r="B16" s="22" t="n">
        <f aca="false">SUM(B13:B15)</f>
        <v>309428.8</v>
      </c>
      <c r="D16" s="11" t="s">
        <v>52</v>
      </c>
    </row>
    <row r="17" customFormat="false" ht="15" hidden="false" customHeight="true" outlineLevel="0" collapsed="false">
      <c r="D17" s="23" t="str">
        <f aca="false">IF(E7&lt;=0,"GOP negativo: la gestione non copre i costi.",IF(E13&gt;=B7,"Il pareggio chiede piu occupazione di quella realizzata.",IF(E11&gt;0.7,"Prime cost oltre la soglia critica: e la leva piu pesante.","Struttura in equilibrio: la leva residua e il mix di canale.")))</f>
        <v>Struttura in equilibrio: la leva residua e il mix di canale.</v>
      </c>
      <c r="E17" s="23"/>
    </row>
    <row r="18" customFormat="false" ht="15" hidden="false" customHeight="true" outlineLevel="0" collapsed="false">
      <c r="A18" s="11" t="s">
        <v>53</v>
      </c>
      <c r="D18" s="23"/>
      <c r="E18" s="23"/>
    </row>
    <row r="19" customFormat="false" ht="15" hidden="false" customHeight="true" outlineLevel="0" collapsed="false">
      <c r="A19" s="12" t="s">
        <v>54</v>
      </c>
      <c r="B19" s="16" t="n">
        <v>0.33</v>
      </c>
      <c r="D19" s="23"/>
      <c r="E19" s="23"/>
    </row>
    <row r="20" customFormat="false" ht="15" hidden="false" customHeight="true" outlineLevel="0" collapsed="false">
      <c r="A20" s="12" t="s">
        <v>55</v>
      </c>
      <c r="B20" s="16" t="n">
        <v>0.16</v>
      </c>
    </row>
    <row r="21" customFormat="false" ht="15" hidden="false" customHeight="true" outlineLevel="0" collapsed="false">
      <c r="A21" s="12" t="s">
        <v>22</v>
      </c>
      <c r="B21" s="17" t="n">
        <v>11</v>
      </c>
      <c r="D21" s="11" t="s">
        <v>56</v>
      </c>
    </row>
    <row r="22" customFormat="false" ht="15" hidden="false" customHeight="true" outlineLevel="0" collapsed="false">
      <c r="A22" s="12" t="s">
        <v>57</v>
      </c>
      <c r="B22" s="14" t="n">
        <f aca="false">B14*B19</f>
        <v>19140</v>
      </c>
      <c r="D22" s="24" t="s">
        <v>58</v>
      </c>
    </row>
    <row r="23" customFormat="false" ht="15" hidden="false" customHeight="true" outlineLevel="0" collapsed="false">
      <c r="A23" s="12" t="s">
        <v>59</v>
      </c>
      <c r="B23" s="14" t="n">
        <f aca="false">B13*B20</f>
        <v>39108.608</v>
      </c>
      <c r="D23" s="24" t="s">
        <v>60</v>
      </c>
    </row>
    <row r="24" customFormat="false" ht="15" hidden="false" customHeight="true" outlineLevel="0" collapsed="false">
      <c r="A24" s="12" t="s">
        <v>61</v>
      </c>
      <c r="B24" s="14" t="n">
        <f aca="false">B10*B21</f>
        <v>21683.2</v>
      </c>
      <c r="D24" s="25" t="s">
        <v>62</v>
      </c>
    </row>
    <row r="25" customFormat="false" ht="15" hidden="false" customHeight="true" outlineLevel="0" collapsed="false">
      <c r="A25" s="11" t="s">
        <v>63</v>
      </c>
      <c r="B25" s="22" t="n">
        <f aca="false">SUM(B22:B24)</f>
        <v>79931.808</v>
      </c>
    </row>
    <row r="27" customFormat="false" ht="15" hidden="false" customHeight="true" outlineLevel="0" collapsed="false">
      <c r="A27" s="11" t="s">
        <v>64</v>
      </c>
    </row>
    <row r="28" customFormat="false" ht="15" hidden="false" customHeight="true" outlineLevel="0" collapsed="false">
      <c r="A28" s="12" t="s">
        <v>65</v>
      </c>
      <c r="B28" s="21" t="n">
        <v>92000</v>
      </c>
    </row>
    <row r="29" customFormat="false" ht="15" hidden="false" customHeight="true" outlineLevel="0" collapsed="false">
      <c r="A29" s="12" t="s">
        <v>66</v>
      </c>
      <c r="B29" s="21" t="n">
        <v>38000</v>
      </c>
    </row>
    <row r="30" customFormat="false" ht="15" hidden="false" customHeight="true" outlineLevel="0" collapsed="false">
      <c r="A30" s="12" t="s">
        <v>67</v>
      </c>
      <c r="B30" s="21" t="n">
        <v>31000</v>
      </c>
    </row>
    <row r="31" customFormat="false" ht="15" hidden="false" customHeight="true" outlineLevel="0" collapsed="false">
      <c r="A31" s="12" t="s">
        <v>68</v>
      </c>
      <c r="B31" s="21" t="n">
        <v>24000</v>
      </c>
    </row>
    <row r="32" customFormat="false" ht="15" hidden="false" customHeight="true" outlineLevel="0" collapsed="false">
      <c r="A32" s="12" t="s">
        <v>69</v>
      </c>
      <c r="B32" s="21" t="n">
        <v>16000</v>
      </c>
    </row>
    <row r="33" customFormat="false" ht="15" hidden="false" customHeight="true" outlineLevel="0" collapsed="false">
      <c r="A33" s="12" t="s">
        <v>70</v>
      </c>
      <c r="B33" s="21" t="n">
        <v>10000</v>
      </c>
    </row>
    <row r="34" customFormat="false" ht="15" hidden="false" customHeight="true" outlineLevel="0" collapsed="false">
      <c r="A34" s="12" t="s">
        <v>71</v>
      </c>
      <c r="B34" s="14" t="n">
        <f aca="false">B28+B29</f>
        <v>130000</v>
      </c>
    </row>
    <row r="35" customFormat="false" ht="15" hidden="false" customHeight="true" outlineLevel="0" collapsed="false">
      <c r="A35" s="12" t="s">
        <v>72</v>
      </c>
      <c r="B35" s="14" t="n">
        <f aca="false">SUM(B30:B33)</f>
        <v>81000</v>
      </c>
    </row>
  </sheetData>
  <mergeCells count="1">
    <mergeCell ref="D17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2026-09-01T11:16:07Z</dcterms:created>
  <dc:creator>openpyxl</dc:creator>
  <dc:description/>
  <dc:language>en-US</dc:language>
  <cp:lastModifiedBy/>
  <dcterms:modified xsi:type="dcterms:W3CDTF">2026-09-01T11:25:39Z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