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struzioni" sheetId="1" state="visible" r:id="rId3"/>
    <sheet name="Bilancio" sheetId="2" state="visible" r:id="rId4"/>
    <sheet name="Segnali" sheetId="3" state="visible" r:id="rId5"/>
    <sheet name="Checkup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<sst xmlns="http://schemas.openxmlformats.org/spreadsheetml/2006/main" count="124" uniqueCount="119">
  <si>
    <t xml:space="preserve">Check-up art. 3 CCII — come si compila</t>
  </si>
  <si>
    <t xml:space="preserve">Compili i fogli Bilancio e Segnali; il foglio Checkup calcola tutto e scrive il giudizio.</t>
  </si>
  <si>
    <t xml:space="preserve">Legenda</t>
  </si>
  <si>
    <t xml:space="preserve">Celle gialle con testo blu: le compili tu. Tutto il resto è calcolato — non sovrascriverlo.</t>
  </si>
  <si>
    <t xml:space="preserve">Campo</t>
  </si>
  <si>
    <t xml:space="preserve">Dove si prende il dato</t>
  </si>
  <si>
    <t xml:space="preserve">Totale attivo</t>
  </si>
  <si>
    <t xml:space="preserve">Totale dell'attivo dello stato patrimoniale.</t>
  </si>
  <si>
    <t xml:space="preserve">Attivo circolante</t>
  </si>
  <si>
    <t xml:space="preserve">Macroclasse C: rimanenze, crediti entro l'esercizio, attività finanziarie non immobilizzate, disponibilità liquide, più ratei e risconti a breve.</t>
  </si>
  <si>
    <t xml:space="preserve">Passivo corrente</t>
  </si>
  <si>
    <t xml:space="preserve">Solo le quote entro dodici mesi della voce D, più fondi a breve e ratei passivi. Se prendi tutta la voce D la liquidità risulta peggiore del vero.</t>
  </si>
  <si>
    <t xml:space="preserve">Riserve e utili a nuovo</t>
  </si>
  <si>
    <t xml:space="preserve">Voci A.IV, A.VI, A.VII, A.VIII: escludi capitale sociale e utile dell'esercizio. Serve solo allo Z-score.</t>
  </si>
  <si>
    <t xml:space="preserve">Debiti finanziari</t>
  </si>
  <si>
    <t xml:space="preserve">Obbligazioni, debiti verso soci per finanziamenti, verso banche e verso altri finanziatori, entro e oltre l'esercizio.</t>
  </si>
  <si>
    <t xml:space="preserve">EBITDA</t>
  </si>
  <si>
    <t xml:space="preserve">Differenza A-B rimettendo dentro ammortamenti e svalutazioni (B.10) e accantonamenti (B.12 e B.13).</t>
  </si>
  <si>
    <t xml:space="preserve">Flusso al servizio del debito</t>
  </si>
  <si>
    <t xml:space="preserve">Dato previsionale dei prossimi dodici mesi: EBITDA atteso meno imposte, meno variazione del circolante, meno investimenti di mantenimento.</t>
  </si>
  <si>
    <t xml:space="preserve">Servizio del debito</t>
  </si>
  <si>
    <t xml:space="preserve">Quote capitale più interessi in scadenza nei prossimi dodici mesi, dai piani di ammortamento.</t>
  </si>
  <si>
    <t xml:space="preserve">Segnali</t>
  </si>
  <si>
    <t xml:space="preserve">Libro unico, scadenzario fornitori, centrale rischi ed estratti conto, cassetto fiscale e previdenziale, comunicazioni LIPE, estratto di ruolo.</t>
  </si>
  <si>
    <t xml:space="preserve">Le soglie degli INDICATORI sono convenzionali: l'art. 3 chiede squilibri "rapportati alle specifiche caratteristiche dell'impresa". Le soglie dei SEGNALI sono testuali. Non presentarle allo stesso modo.</t>
  </si>
  <si>
    <t xml:space="preserve">Lo Z-score usa la variante Z' per società non quotate, con soglie 2,90 e 1,23: non la formulazione originaria per quotate (2,99 e 1,81).</t>
  </si>
  <si>
    <t xml:space="preserve">Il deliverable non è questa tabella ma il verbale di rilevazione datato: dati usati e loro fonte, esito di ogni indicatore e di ogni segnale, giudizio, iniziative assunte.</t>
  </si>
  <si>
    <t xml:space="preserve">Strumento deenly — le soglie di lettura sono indicative e vanno tarate sul caso concreto.</t>
  </si>
  <si>
    <t xml:space="preserve">Dati di bilancio</t>
  </si>
  <si>
    <t xml:space="preserve">Ultimo bilancio approvato o situazione infrannuale aggiornata</t>
  </si>
  <si>
    <t xml:space="preserve">STATO PATRIMONIALE</t>
  </si>
  <si>
    <t xml:space="preserve">Attivo circolante (macroclasse C + ratei a breve)</t>
  </si>
  <si>
    <t xml:space="preserve">Passivo corrente (quote entro 12 mesi)</t>
  </si>
  <si>
    <t xml:space="preserve">Patrimonio netto (macroclasse A)</t>
  </si>
  <si>
    <t xml:space="preserve">Riserve e utili a nuovo (A.IV, A.VI, A.VII, A.VIII)</t>
  </si>
  <si>
    <t xml:space="preserve">Debiti finanziari (D.1, D.3, D.4, D.5)</t>
  </si>
  <si>
    <t xml:space="preserve">Cassa e disponibilita (C.IV)</t>
  </si>
  <si>
    <t xml:space="preserve">CONTO ECONOMICO</t>
  </si>
  <si>
    <t xml:space="preserve">Ricavi (A.1)</t>
  </si>
  <si>
    <t xml:space="preserve">EBIT (differenza A-B)</t>
  </si>
  <si>
    <t xml:space="preserve">Oneri finanziari (C.17)</t>
  </si>
  <si>
    <t xml:space="preserve">SOSTENIBILITA A 12 MESI</t>
  </si>
  <si>
    <t xml:space="preserve">Flusso al servizio del debito — PREVISIONALE 12 mesi</t>
  </si>
  <si>
    <t xml:space="preserve">Servizio del debito 12 mesi (capitale + interessi)</t>
  </si>
  <si>
    <t xml:space="preserve">Il flusso della riga 20 e previsionale: l'art. 3 c.3 lett. b) chiede la sostenibilita "almeno per i dodici mesi successivi".</t>
  </si>
  <si>
    <t xml:space="preserve">Segnali di allerta</t>
  </si>
  <si>
    <t xml:space="preserve">Art. 3 comma 4 e art. 25-novies del Codice della crisi — soglie di legge</t>
  </si>
  <si>
    <t xml:space="preserve">DATI</t>
  </si>
  <si>
    <t xml:space="preserve">SOGLIA DI LEGGE</t>
  </si>
  <si>
    <t xml:space="preserve">Retribuzioni scadute da oltre 30 giorni</t>
  </si>
  <si>
    <t xml:space="preserve">oltre la meta del monte mensile</t>
  </si>
  <si>
    <t xml:space="preserve">Monte retribuzioni mensile</t>
  </si>
  <si>
    <t xml:space="preserve">Fornitori scaduti da oltre 90 giorni</t>
  </si>
  <si>
    <t xml:space="preserve">superiore ai fornitori non scaduti</t>
  </si>
  <si>
    <t xml:space="preserve">Fornitori non scaduti</t>
  </si>
  <si>
    <t xml:space="preserve">Esposizioni bancarie scadute o sconfinate da oltre 60 gg</t>
  </si>
  <si>
    <t xml:space="preserve">almeno il 5% del totale esposizioni</t>
  </si>
  <si>
    <t xml:space="preserve">Totale esposizioni bancarie</t>
  </si>
  <si>
    <t xml:space="preserve">Contributi INPS non versati da oltre 90 giorni</t>
  </si>
  <si>
    <t xml:space="preserve">oltre 30% dei contributi anno prec. e oltre 15.000 € con dipendenti; oltre 5.000 € senza</t>
  </si>
  <si>
    <t xml:space="preserve">Contributi dovuti nell'anno precedente</t>
  </si>
  <si>
    <t xml:space="preserve">Premi INAIL scaduti da oltre 90 giorni</t>
  </si>
  <si>
    <t xml:space="preserve">oltre 5.000 €</t>
  </si>
  <si>
    <t xml:space="preserve">IVA da LIPE scaduta e non versata</t>
  </si>
  <si>
    <t xml:space="preserve">oltre 5.000 € e almeno 10% del volume d'affari; in ogni caso oltre 20.000 €</t>
  </si>
  <si>
    <t xml:space="preserve">Volume d'affari anno precedente</t>
  </si>
  <si>
    <t xml:space="preserve">Carichi affidati alla riscossione scaduti da oltre 90 gg</t>
  </si>
  <si>
    <t xml:space="preserve">100.000 € individuali · 200.000 € societa di persone · 500.000 € altre societa</t>
  </si>
  <si>
    <t xml:space="preserve">Forma giuridica (1 individuale · 2 societa di persone · 3 altre societa)</t>
  </si>
  <si>
    <t xml:space="preserve">Ha lavoratori subordinati o parasubordinati (1 si · 0 no)</t>
  </si>
  <si>
    <t xml:space="preserve">Soglia riscossione applicata</t>
  </si>
  <si>
    <t xml:space="preserve">Fonte: d.lgs. 14/2019 artt. 3 c.4 e 25-novies c.1, testo vigente su normattiva.it.</t>
  </si>
  <si>
    <t xml:space="preserve">Check-up art. 3 CCII</t>
  </si>
  <si>
    <t xml:space="preserve">Indicatori convenzionali e segnali di legge, tenuti distinti</t>
  </si>
  <si>
    <t xml:space="preserve">INDICATORI — soglie convenzionali, da tarare sull'impresa</t>
  </si>
  <si>
    <t xml:space="preserve">Indicatore</t>
  </si>
  <si>
    <t xml:space="preserve">Valore</t>
  </si>
  <si>
    <t xml:space="preserve">Riferimento</t>
  </si>
  <si>
    <t xml:space="preserve">Esito</t>
  </si>
  <si>
    <t xml:space="preserve">Patrimonio netto</t>
  </si>
  <si>
    <t xml:space="preserve">positivo</t>
  </si>
  <si>
    <t xml:space="preserve">DSCR a 12 mesi</t>
  </si>
  <si>
    <t xml:space="preserve">&gt;= 1,00</t>
  </si>
  <si>
    <t xml:space="preserve">Posizione finanziaria netta</t>
  </si>
  <si>
    <t xml:space="preserve">—</t>
  </si>
  <si>
    <t xml:space="preserve">PFN / EBITDA</t>
  </si>
  <si>
    <t xml:space="preserve">&lt;= 3,0x</t>
  </si>
  <si>
    <t xml:space="preserve">Liquidita corrente</t>
  </si>
  <si>
    <t xml:space="preserve">Patrimonializzazione</t>
  </si>
  <si>
    <t xml:space="preserve">&gt;= 20%</t>
  </si>
  <si>
    <t xml:space="preserve">Oneri finanziari / EBITDA</t>
  </si>
  <si>
    <t xml:space="preserve">&lt;= 30%</t>
  </si>
  <si>
    <t xml:space="preserve">Z-score di Altman (Z')</t>
  </si>
  <si>
    <t xml:space="preserve">&gt;= 2,90</t>
  </si>
  <si>
    <t xml:space="preserve">Componenti dello Z-score</t>
  </si>
  <si>
    <t xml:space="preserve">X1 — capitale circolante netto / attivo</t>
  </si>
  <si>
    <t xml:space="preserve">X2 — riserve e utili a nuovo / attivo</t>
  </si>
  <si>
    <t xml:space="preserve">X3 — EBIT / attivo</t>
  </si>
  <si>
    <t xml:space="preserve">X4 — patrimonio netto / passivita totali</t>
  </si>
  <si>
    <t xml:space="preserve">Con EBITDA nullo o negativo i rapporti su EBITDA mostrano "n.d." e l'esito è squilibrio: un debito senza margine che lo ripaghi non ha multiplo.</t>
  </si>
  <si>
    <t xml:space="preserve">SEGNALI — soglie di legge</t>
  </si>
  <si>
    <t xml:space="preserve">Segnale</t>
  </si>
  <si>
    <t xml:space="preserve">Misura</t>
  </si>
  <si>
    <t xml:space="preserve">Soglia</t>
  </si>
  <si>
    <t xml:space="preserve">a) Retribuzioni scadute da 30+ giorni</t>
  </si>
  <si>
    <t xml:space="preserve">&gt; 50%</t>
  </si>
  <si>
    <t xml:space="preserve">b) Fornitori scaduti da 90+ giorni</t>
  </si>
  <si>
    <t xml:space="preserve">&gt; non scaduto</t>
  </si>
  <si>
    <t xml:space="preserve">c) Esposizioni bancarie scadute da 60+ giorni</t>
  </si>
  <si>
    <t xml:space="preserve">&gt;= 5%</t>
  </si>
  <si>
    <t xml:space="preserve">d1) INPS</t>
  </si>
  <si>
    <t xml:space="preserve">vedi foglio Segnali</t>
  </si>
  <si>
    <t xml:space="preserve">d2) INAIL</t>
  </si>
  <si>
    <t xml:space="preserve">&gt; 5.000 €</t>
  </si>
  <si>
    <t xml:space="preserve">d3) IVA da LIPE</t>
  </si>
  <si>
    <t xml:space="preserve">d4) Agente della riscossione</t>
  </si>
  <si>
    <t xml:space="preserve">Segnali attivi</t>
  </si>
  <si>
    <t xml:space="preserve">Indicatori in squilibrio</t>
  </si>
  <si>
    <t xml:space="preserve">GIUDIZIO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</si>
</sst>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&quot; €&quot;;\(#,##0&quot; €)&quot;;\-"/>
    <numFmt numFmtId="166" formatCode="0"/>
    <numFmt numFmtId="167" formatCode="0.00"/>
    <numFmt numFmtId="168" formatCode="0.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11"/>
      <color rgb="FF595959"/>
      <name val="Arial"/>
      <family val="0"/>
      <charset val="1"/>
    </font>
    <font>
      <b val="true"/>
      <sz val="11"/>
      <name val="Arial"/>
      <family val="0"/>
      <charset val="1"/>
    </font>
    <font>
      <sz val="11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1"/>
      <color rgb="FFC55A11"/>
      <name val="Arial"/>
      <family val="0"/>
      <charset val="1"/>
    </font>
    <font>
      <i val="true"/>
      <sz val="11"/>
      <color rgb="FF808080"/>
      <name val="Arial"/>
      <family val="0"/>
      <charset val="1"/>
    </font>
    <font>
      <sz val="11"/>
      <color rgb="FF0000FF"/>
      <name val="Arial"/>
      <family val="0"/>
      <charset val="1"/>
    </font>
    <font>
      <i val="true"/>
      <sz val="1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E2030"/>
        <bgColor rgb="FF003366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11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11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55A11"/>
      <rgbColor rgb="FF595959"/>
      <rgbColor rgb="FF969696"/>
      <rgbColor rgb="FF003366"/>
      <rgbColor rgb="FF339966"/>
      <rgbColor rgb="FF0E203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4"/>
    <col collapsed="false" customWidth="true" hidden="false" outlineLevel="0" max="2" min="2" style="1" width="88"/>
  </cols>
  <sheetData>
    <row r="1" customFormat="false" ht="17.2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4" customFormat="false" ht="15" hidden="false" customHeight="true" outlineLevel="0" collapsed="false">
      <c r="A4" s="4" t="s">
        <v>2</v>
      </c>
      <c r="B4" s="5" t="s">
        <v>3</v>
      </c>
    </row>
    <row r="6" customFormat="false" ht="15" hidden="false" customHeight="true" outlineLevel="0" collapsed="false">
      <c r="A6" s="6" t="s">
        <v>4</v>
      </c>
      <c r="B6" s="6" t="s">
        <v>5</v>
      </c>
    </row>
    <row r="7" customFormat="false" ht="15" hidden="false" customHeight="true" outlineLevel="0" collapsed="false">
      <c r="A7" s="7" t="s">
        <v>6</v>
      </c>
      <c r="B7" s="8" t="s">
        <v>7</v>
      </c>
    </row>
    <row r="8" customFormat="false" ht="25.5" hidden="false" customHeight="true" outlineLevel="0" collapsed="false">
      <c r="A8" s="7" t="s">
        <v>8</v>
      </c>
      <c r="B8" s="8" t="s">
        <v>9</v>
      </c>
    </row>
    <row r="9" customFormat="false" ht="25.5" hidden="false" customHeight="true" outlineLevel="0" collapsed="false">
      <c r="A9" s="7" t="s">
        <v>10</v>
      </c>
      <c r="B9" s="8" t="s">
        <v>11</v>
      </c>
    </row>
    <row r="10" customFormat="false" ht="25.5" hidden="false" customHeight="true" outlineLevel="0" collapsed="false">
      <c r="A10" s="7" t="s">
        <v>12</v>
      </c>
      <c r="B10" s="8" t="s">
        <v>13</v>
      </c>
    </row>
    <row r="11" customFormat="false" ht="25.5" hidden="false" customHeight="true" outlineLevel="0" collapsed="false">
      <c r="A11" s="7" t="s">
        <v>14</v>
      </c>
      <c r="B11" s="8" t="s">
        <v>15</v>
      </c>
    </row>
    <row r="12" customFormat="false" ht="25.5" hidden="false" customHeight="true" outlineLevel="0" collapsed="false">
      <c r="A12" s="7" t="s">
        <v>16</v>
      </c>
      <c r="B12" s="8" t="s">
        <v>17</v>
      </c>
    </row>
    <row r="13" customFormat="false" ht="25.5" hidden="false" customHeight="true" outlineLevel="0" collapsed="false">
      <c r="A13" s="7" t="s">
        <v>18</v>
      </c>
      <c r="B13" s="8" t="s">
        <v>19</v>
      </c>
    </row>
    <row r="14" customFormat="false" ht="15" hidden="false" customHeight="true" outlineLevel="0" collapsed="false">
      <c r="A14" s="7" t="s">
        <v>20</v>
      </c>
      <c r="B14" s="8" t="s">
        <v>21</v>
      </c>
    </row>
    <row r="15" customFormat="false" ht="25.5" hidden="false" customHeight="true" outlineLevel="0" collapsed="false">
      <c r="A15" s="7" t="s">
        <v>22</v>
      </c>
      <c r="B15" s="8" t="s">
        <v>23</v>
      </c>
    </row>
    <row r="17" customFormat="false" ht="39" hidden="false" customHeight="true" outlineLevel="0" collapsed="false">
      <c r="B17" s="9" t="s">
        <v>24</v>
      </c>
    </row>
    <row r="18" customFormat="false" ht="25.5" hidden="false" customHeight="true" outlineLevel="0" collapsed="false">
      <c r="B18" s="9" t="s">
        <v>25</v>
      </c>
    </row>
    <row r="19" customFormat="false" ht="25.5" hidden="false" customHeight="true" outlineLevel="0" collapsed="false">
      <c r="B19" s="9" t="s">
        <v>26</v>
      </c>
    </row>
    <row r="21" customFormat="false" ht="15" hidden="false" customHeight="true" outlineLevel="0" collapsed="false">
      <c r="B21" s="10" t="s">
        <v>27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2"/>
    <col collapsed="false" customWidth="true" hidden="false" outlineLevel="0" max="2" min="2" style="1" width="18"/>
  </cols>
  <sheetData>
    <row r="1" customFormat="false" ht="17.25" hidden="false" customHeight="true" outlineLevel="0" collapsed="false">
      <c r="A1" s="2" t="s">
        <v>28</v>
      </c>
    </row>
    <row r="2" customFormat="false" ht="15" hidden="false" customHeight="true" outlineLevel="0" collapsed="false">
      <c r="A2" s="3" t="s">
        <v>29</v>
      </c>
    </row>
    <row r="4" customFormat="false" ht="15" hidden="false" customHeight="true" outlineLevel="0" collapsed="false">
      <c r="A4" s="11" t="s">
        <v>30</v>
      </c>
    </row>
    <row r="5" customFormat="false" ht="15" hidden="false" customHeight="true" outlineLevel="0" collapsed="false">
      <c r="A5" s="12" t="s">
        <v>6</v>
      </c>
      <c r="B5" s="13" t="n">
        <v>2400000</v>
      </c>
    </row>
    <row r="6" customFormat="false" ht="15" hidden="false" customHeight="true" outlineLevel="0" collapsed="false">
      <c r="A6" s="12" t="s">
        <v>31</v>
      </c>
      <c r="B6" s="13" t="n">
        <v>1150000</v>
      </c>
    </row>
    <row r="7" customFormat="false" ht="15" hidden="false" customHeight="true" outlineLevel="0" collapsed="false">
      <c r="A7" s="12" t="s">
        <v>32</v>
      </c>
      <c r="B7" s="13" t="n">
        <v>980000</v>
      </c>
    </row>
    <row r="8" customFormat="false" ht="15" hidden="false" customHeight="true" outlineLevel="0" collapsed="false">
      <c r="A8" s="12" t="s">
        <v>33</v>
      </c>
      <c r="B8" s="13" t="n">
        <v>520000</v>
      </c>
    </row>
    <row r="9" customFormat="false" ht="15" hidden="false" customHeight="true" outlineLevel="0" collapsed="false">
      <c r="A9" s="12" t="s">
        <v>34</v>
      </c>
      <c r="B9" s="13" t="n">
        <v>180000</v>
      </c>
    </row>
    <row r="10" customFormat="false" ht="15" hidden="false" customHeight="true" outlineLevel="0" collapsed="false">
      <c r="A10" s="12" t="s">
        <v>35</v>
      </c>
      <c r="B10" s="13" t="n">
        <v>880000</v>
      </c>
    </row>
    <row r="11" customFormat="false" ht="15" hidden="false" customHeight="true" outlineLevel="0" collapsed="false">
      <c r="A11" s="12" t="s">
        <v>36</v>
      </c>
      <c r="B11" s="13" t="n">
        <v>120000</v>
      </c>
    </row>
    <row r="13" customFormat="false" ht="15" hidden="false" customHeight="true" outlineLevel="0" collapsed="false">
      <c r="A13" s="11" t="s">
        <v>37</v>
      </c>
    </row>
    <row r="14" customFormat="false" ht="15" hidden="false" customHeight="true" outlineLevel="0" collapsed="false">
      <c r="A14" s="12" t="s">
        <v>38</v>
      </c>
      <c r="B14" s="13" t="n">
        <v>3100000</v>
      </c>
    </row>
    <row r="15" customFormat="false" ht="15" hidden="false" customHeight="true" outlineLevel="0" collapsed="false">
      <c r="A15" s="12" t="s">
        <v>16</v>
      </c>
      <c r="B15" s="13" t="n">
        <v>286000</v>
      </c>
    </row>
    <row r="16" customFormat="false" ht="15" hidden="false" customHeight="true" outlineLevel="0" collapsed="false">
      <c r="A16" s="12" t="s">
        <v>39</v>
      </c>
      <c r="B16" s="13" t="n">
        <v>168000</v>
      </c>
    </row>
    <row r="17" customFormat="false" ht="15" hidden="false" customHeight="true" outlineLevel="0" collapsed="false">
      <c r="A17" s="12" t="s">
        <v>40</v>
      </c>
      <c r="B17" s="13" t="n">
        <v>52000</v>
      </c>
    </row>
    <row r="19" customFormat="false" ht="15" hidden="false" customHeight="true" outlineLevel="0" collapsed="false">
      <c r="A19" s="11" t="s">
        <v>41</v>
      </c>
    </row>
    <row r="20" customFormat="false" ht="15" hidden="false" customHeight="true" outlineLevel="0" collapsed="false">
      <c r="A20" s="12" t="s">
        <v>42</v>
      </c>
      <c r="B20" s="13" t="n">
        <v>235000</v>
      </c>
    </row>
    <row r="21" customFormat="false" ht="15" hidden="false" customHeight="true" outlineLevel="0" collapsed="false">
      <c r="A21" s="12" t="s">
        <v>43</v>
      </c>
      <c r="B21" s="13" t="n">
        <v>212000</v>
      </c>
    </row>
    <row r="23" customFormat="false" ht="15" hidden="false" customHeight="true" outlineLevel="0" collapsed="false">
      <c r="A23" s="14" t="s">
        <v>44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2"/>
    <col collapsed="false" customWidth="true" hidden="false" outlineLevel="0" max="2" min="2" style="1" width="18"/>
    <col collapsed="false" customWidth="true" hidden="false" outlineLevel="0" max="3" min="3" style="1" width="52"/>
  </cols>
  <sheetData>
    <row r="1" customFormat="false" ht="17.25" hidden="false" customHeight="true" outlineLevel="0" collapsed="false">
      <c r="A1" s="2" t="s">
        <v>45</v>
      </c>
    </row>
    <row r="2" customFormat="false" ht="15" hidden="false" customHeight="true" outlineLevel="0" collapsed="false">
      <c r="A2" s="3" t="s">
        <v>46</v>
      </c>
    </row>
    <row r="4" customFormat="false" ht="15" hidden="false" customHeight="true" outlineLevel="0" collapsed="false">
      <c r="A4" s="11" t="s">
        <v>47</v>
      </c>
      <c r="C4" s="11" t="s">
        <v>48</v>
      </c>
    </row>
    <row r="5" customFormat="false" ht="15" hidden="false" customHeight="true" outlineLevel="0" collapsed="false">
      <c r="A5" s="12" t="s">
        <v>49</v>
      </c>
      <c r="B5" s="13" t="n">
        <v>0</v>
      </c>
      <c r="C5" s="15" t="s">
        <v>50</v>
      </c>
    </row>
    <row r="6" customFormat="false" ht="15" hidden="false" customHeight="true" outlineLevel="0" collapsed="false">
      <c r="A6" s="12" t="s">
        <v>51</v>
      </c>
      <c r="B6" s="13" t="n">
        <v>74000</v>
      </c>
    </row>
    <row r="7" customFormat="false" ht="15" hidden="false" customHeight="true" outlineLevel="0" collapsed="false">
      <c r="A7" s="12" t="s">
        <v>52</v>
      </c>
      <c r="B7" s="13" t="n">
        <v>140000</v>
      </c>
      <c r="C7" s="15" t="s">
        <v>53</v>
      </c>
    </row>
    <row r="8" customFormat="false" ht="15" hidden="false" customHeight="true" outlineLevel="0" collapsed="false">
      <c r="A8" s="12" t="s">
        <v>54</v>
      </c>
      <c r="B8" s="13" t="n">
        <v>310000</v>
      </c>
    </row>
    <row r="9" customFormat="false" ht="15" hidden="false" customHeight="true" outlineLevel="0" collapsed="false">
      <c r="A9" s="12" t="s">
        <v>55</v>
      </c>
      <c r="B9" s="13" t="n">
        <v>28000</v>
      </c>
      <c r="C9" s="15" t="s">
        <v>56</v>
      </c>
    </row>
    <row r="10" customFormat="false" ht="15" hidden="false" customHeight="true" outlineLevel="0" collapsed="false">
      <c r="A10" s="12" t="s">
        <v>57</v>
      </c>
      <c r="B10" s="13" t="n">
        <v>880000</v>
      </c>
    </row>
    <row r="11" customFormat="false" ht="15" hidden="false" customHeight="true" outlineLevel="0" collapsed="false">
      <c r="A11" s="12" t="s">
        <v>58</v>
      </c>
      <c r="B11" s="13" t="n">
        <v>9000</v>
      </c>
      <c r="C11" s="15" t="s">
        <v>59</v>
      </c>
    </row>
    <row r="12" customFormat="false" ht="15" hidden="false" customHeight="true" outlineLevel="0" collapsed="false">
      <c r="A12" s="12" t="s">
        <v>60</v>
      </c>
      <c r="B12" s="13" t="n">
        <v>260000</v>
      </c>
    </row>
    <row r="13" customFormat="false" ht="15" hidden="false" customHeight="true" outlineLevel="0" collapsed="false">
      <c r="A13" s="12" t="s">
        <v>61</v>
      </c>
      <c r="B13" s="13" t="n">
        <v>0</v>
      </c>
      <c r="C13" s="15" t="s">
        <v>62</v>
      </c>
    </row>
    <row r="14" customFormat="false" ht="15" hidden="false" customHeight="true" outlineLevel="0" collapsed="false">
      <c r="A14" s="12" t="s">
        <v>63</v>
      </c>
      <c r="B14" s="13" t="n">
        <v>18000</v>
      </c>
      <c r="C14" s="15" t="s">
        <v>64</v>
      </c>
    </row>
    <row r="15" customFormat="false" ht="15" hidden="false" customHeight="true" outlineLevel="0" collapsed="false">
      <c r="A15" s="12" t="s">
        <v>65</v>
      </c>
      <c r="B15" s="13" t="n">
        <v>3050000</v>
      </c>
    </row>
    <row r="16" customFormat="false" ht="15" hidden="false" customHeight="true" outlineLevel="0" collapsed="false">
      <c r="A16" s="12" t="s">
        <v>66</v>
      </c>
      <c r="B16" s="13" t="n">
        <v>120000</v>
      </c>
      <c r="C16" s="15" t="s">
        <v>67</v>
      </c>
    </row>
    <row r="18" customFormat="false" ht="15" hidden="false" customHeight="true" outlineLevel="0" collapsed="false">
      <c r="A18" s="12" t="s">
        <v>68</v>
      </c>
      <c r="B18" s="16" t="n">
        <v>3</v>
      </c>
    </row>
    <row r="19" customFormat="false" ht="15" hidden="false" customHeight="true" outlineLevel="0" collapsed="false">
      <c r="A19" s="12" t="s">
        <v>69</v>
      </c>
      <c r="B19" s="16" t="n">
        <v>1</v>
      </c>
    </row>
    <row r="21" customFormat="false" ht="15" hidden="false" customHeight="true" outlineLevel="0" collapsed="false">
      <c r="A21" s="12" t="s">
        <v>70</v>
      </c>
      <c r="B21" s="17" t="n">
        <f aca="false">IF(B18=1,100000,IF(B18=2,200000,500000))</f>
        <v>500000</v>
      </c>
    </row>
    <row r="23" customFormat="false" ht="15" hidden="false" customHeight="true" outlineLevel="0" collapsed="false">
      <c r="A23" s="15" t="s">
        <v>71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6"/>
    <col collapsed="false" customWidth="true" hidden="false" outlineLevel="0" max="2" min="2" style="1" width="16"/>
    <col collapsed="false" customWidth="true" hidden="false" outlineLevel="0" max="3" min="3" style="1" width="18"/>
    <col collapsed="false" customWidth="true" hidden="false" outlineLevel="0" max="4" min="4" style="1" width="20"/>
  </cols>
  <sheetData>
    <row r="1" customFormat="false" ht="17.25" hidden="false" customHeight="true" outlineLevel="0" collapsed="false">
      <c r="A1" s="2" t="s">
        <v>72</v>
      </c>
    </row>
    <row r="2" customFormat="false" ht="15" hidden="false" customHeight="true" outlineLevel="0" collapsed="false">
      <c r="A2" s="3" t="s">
        <v>73</v>
      </c>
    </row>
    <row r="4" customFormat="false" ht="15" hidden="false" customHeight="true" outlineLevel="0" collapsed="false">
      <c r="A4" s="11" t="s">
        <v>74</v>
      </c>
    </row>
    <row r="5" customFormat="false" ht="15" hidden="false" customHeight="true" outlineLevel="0" collapsed="false">
      <c r="A5" s="18" t="s">
        <v>75</v>
      </c>
      <c r="B5" s="19" t="s">
        <v>76</v>
      </c>
      <c r="C5" s="19" t="s">
        <v>77</v>
      </c>
      <c r="D5" s="19" t="s">
        <v>78</v>
      </c>
    </row>
    <row r="6" customFormat="false" ht="15" hidden="false" customHeight="true" outlineLevel="0" collapsed="false">
      <c r="A6" s="12" t="s">
        <v>79</v>
      </c>
      <c r="B6" s="17" t="n">
        <f aca="false">Bilancio!B8</f>
        <v>520000</v>
      </c>
      <c r="C6" s="20" t="s">
        <v>80</v>
      </c>
      <c r="D6" s="21" t="str">
        <f aca="false">IF(B6&gt;0,"nella norma","squilibrio")</f>
        <v>nella norma</v>
      </c>
    </row>
    <row r="7" customFormat="false" ht="15" hidden="false" customHeight="true" outlineLevel="0" collapsed="false">
      <c r="A7" s="12" t="s">
        <v>81</v>
      </c>
      <c r="B7" s="22" t="n">
        <f aca="false">IF(Bilancio!B21&lt;=0,"n.d.",Bilancio!B20/Bilancio!B21)</f>
        <v>1.10849056603774</v>
      </c>
      <c r="C7" s="20" t="s">
        <v>82</v>
      </c>
      <c r="D7" s="21" t="str">
        <f aca="false">IF(Bilancio!B21&lt;=0,"inserire il servizio del debito",IF(B7&gt;=1.2,"nella norma",IF(B7&gt;=1,"attenzione","squilibrio")))</f>
        <v>attenzione</v>
      </c>
    </row>
    <row r="8" customFormat="false" ht="15" hidden="false" customHeight="true" outlineLevel="0" collapsed="false">
      <c r="A8" s="12" t="s">
        <v>83</v>
      </c>
      <c r="B8" s="17" t="n">
        <f aca="false">Bilancio!B10-Bilancio!B11</f>
        <v>760000</v>
      </c>
      <c r="C8" s="20" t="s">
        <v>84</v>
      </c>
      <c r="D8" s="21" t="str">
        <f aca="false">""</f>
        <v/>
      </c>
    </row>
    <row r="9" customFormat="false" ht="15" hidden="false" customHeight="true" outlineLevel="0" collapsed="false">
      <c r="A9" s="12" t="s">
        <v>85</v>
      </c>
      <c r="B9" s="22" t="n">
        <f aca="false">IF(Bilancio!B15&lt;=0,"n.d.",B8/Bilancio!B15)</f>
        <v>2.65734265734266</v>
      </c>
      <c r="C9" s="20" t="s">
        <v>86</v>
      </c>
      <c r="D9" s="21" t="str">
        <f aca="false">IF(Bilancio!B15&lt;=0,"squilibrio",IF(B8&lt;=0,"nella norma",IF(B9&lt;=3,"nella norma",IF(B9&lt;=4,"attenzione","squilibrio"))))</f>
        <v>nella norma</v>
      </c>
    </row>
    <row r="10" customFormat="false" ht="15" hidden="false" customHeight="true" outlineLevel="0" collapsed="false">
      <c r="A10" s="12" t="s">
        <v>87</v>
      </c>
      <c r="B10" s="22" t="n">
        <f aca="false">IFERROR(Bilancio!B6/Bilancio!B7,0)</f>
        <v>1.1734693877551</v>
      </c>
      <c r="C10" s="20" t="s">
        <v>82</v>
      </c>
      <c r="D10" s="21" t="str">
        <f aca="false">IF(B10&gt;=1,"nella norma",IF(B10&gt;=0.9,"attenzione","squilibrio"))</f>
        <v>nella norma</v>
      </c>
    </row>
    <row r="11" customFormat="false" ht="15" hidden="false" customHeight="true" outlineLevel="0" collapsed="false">
      <c r="A11" s="12" t="s">
        <v>88</v>
      </c>
      <c r="B11" s="23" t="n">
        <f aca="false">IFERROR(Bilancio!B8/Bilancio!B5,0)</f>
        <v>0.216666666666667</v>
      </c>
      <c r="C11" s="20" t="s">
        <v>89</v>
      </c>
      <c r="D11" s="21" t="str">
        <f aca="false">IF(B11&gt;=0.2,"nella norma",IF(B11&gt;=0.1,"attenzione","squilibrio"))</f>
        <v>nella norma</v>
      </c>
    </row>
    <row r="12" customFormat="false" ht="15" hidden="false" customHeight="true" outlineLevel="0" collapsed="false">
      <c r="A12" s="12" t="s">
        <v>90</v>
      </c>
      <c r="B12" s="23" t="n">
        <f aca="false">IF(Bilancio!B15&lt;=0,"n.d.",Bilancio!B17/Bilancio!B15)</f>
        <v>0.181818181818182</v>
      </c>
      <c r="C12" s="20" t="s">
        <v>91</v>
      </c>
      <c r="D12" s="21" t="str">
        <f aca="false">IF(Bilancio!B15&lt;=0,"squilibrio",IF(B12&lt;=0.3,"nella norma",IF(B12&lt;=0.5,"attenzione","squilibrio")))</f>
        <v>nella norma</v>
      </c>
    </row>
    <row r="13" customFormat="false" ht="15" hidden="false" customHeight="true" outlineLevel="0" collapsed="false">
      <c r="A13" s="12" t="s">
        <v>92</v>
      </c>
      <c r="B13" s="22" t="n">
        <f aca="false">0.717*B15+0.847*B16+3.107*B17+0.42*B18+0.998*B19</f>
        <v>1.73705604609929</v>
      </c>
      <c r="C13" s="20" t="s">
        <v>93</v>
      </c>
      <c r="D13" s="21" t="str">
        <f aca="false">IF(B13&gt;=2.9,"nella norma",IF(B13&gt;=1.23,"attenzione","squilibrio"))</f>
        <v>attenzione</v>
      </c>
    </row>
    <row r="14" customFormat="false" ht="15" hidden="false" customHeight="true" outlineLevel="0" collapsed="false">
      <c r="A14" s="11" t="s">
        <v>94</v>
      </c>
    </row>
    <row r="15" customFormat="false" ht="15" hidden="false" customHeight="true" outlineLevel="0" collapsed="false">
      <c r="A15" s="24" t="s">
        <v>95</v>
      </c>
      <c r="B15" s="22" t="n">
        <f aca="false">IFERROR((Bilancio!B6-Bilancio!B7)/Bilancio!B5,0)</f>
        <v>0.0708333333333333</v>
      </c>
    </row>
    <row r="16" customFormat="false" ht="15" hidden="false" customHeight="true" outlineLevel="0" collapsed="false">
      <c r="A16" s="24" t="s">
        <v>96</v>
      </c>
      <c r="B16" s="22" t="n">
        <f aca="false">IFERROR(Bilancio!B9/Bilancio!B5,0)</f>
        <v>0.075</v>
      </c>
    </row>
    <row r="17" customFormat="false" ht="15" hidden="false" customHeight="true" outlineLevel="0" collapsed="false">
      <c r="A17" s="24" t="s">
        <v>97</v>
      </c>
      <c r="B17" s="22" t="n">
        <f aca="false">IFERROR(Bilancio!B16/Bilancio!B5,0)</f>
        <v>0.07</v>
      </c>
    </row>
    <row r="18" customFormat="false" ht="15" hidden="false" customHeight="true" outlineLevel="0" collapsed="false">
      <c r="A18" s="24" t="s">
        <v>98</v>
      </c>
      <c r="B18" s="22" t="n">
        <f aca="false">IFERROR(Bilancio!B8/(Bilancio!B5-Bilancio!B8),0)</f>
        <v>0.276595744680851</v>
      </c>
    </row>
    <row r="19" customFormat="false" ht="15" hidden="false" customHeight="true" outlineLevel="0" collapsed="false">
      <c r="A19" s="14" t="s">
        <v>99</v>
      </c>
      <c r="B19" s="22" t="n">
        <f aca="false">IFERROR(Bilancio!B14/Bilancio!B5,0)</f>
        <v>1.29166666666667</v>
      </c>
    </row>
    <row r="21" customFormat="false" ht="15" hidden="false" customHeight="true" outlineLevel="0" collapsed="false">
      <c r="A21" s="11" t="s">
        <v>100</v>
      </c>
    </row>
    <row r="22" customFormat="false" ht="15" hidden="false" customHeight="true" outlineLevel="0" collapsed="false">
      <c r="A22" s="18" t="s">
        <v>101</v>
      </c>
      <c r="B22" s="19" t="s">
        <v>102</v>
      </c>
      <c r="C22" s="19" t="s">
        <v>103</v>
      </c>
      <c r="D22" s="19" t="s">
        <v>78</v>
      </c>
    </row>
    <row r="23" customFormat="false" ht="15" hidden="false" customHeight="true" outlineLevel="0" collapsed="false">
      <c r="A23" s="12" t="s">
        <v>104</v>
      </c>
      <c r="B23" s="23" t="n">
        <f aca="false">IFERROR(Segnali!B5/Segnali!B6,0)</f>
        <v>0</v>
      </c>
      <c r="C23" s="20" t="s">
        <v>105</v>
      </c>
      <c r="D23" s="21" t="str">
        <f aca="false">IF(AND(Segnali!B6&gt;0,Segnali!B5&gt;Segnali!B6/2),"SEGNALE ATTIVO","non ricorre")</f>
        <v>non ricorre</v>
      </c>
    </row>
    <row r="24" customFormat="false" ht="15" hidden="false" customHeight="true" outlineLevel="0" collapsed="false">
      <c r="A24" s="12" t="s">
        <v>106</v>
      </c>
      <c r="B24" s="17" t="n">
        <f aca="false">Segnali!B7</f>
        <v>140000</v>
      </c>
      <c r="C24" s="20" t="s">
        <v>107</v>
      </c>
      <c r="D24" s="21" t="str">
        <f aca="false">IF(Segnali!B7&gt;Segnali!B8,"SEGNALE ATTIVO","non ricorre")</f>
        <v>non ricorre</v>
      </c>
    </row>
    <row r="25" customFormat="false" ht="15" hidden="false" customHeight="true" outlineLevel="0" collapsed="false">
      <c r="A25" s="12" t="s">
        <v>108</v>
      </c>
      <c r="B25" s="23" t="n">
        <f aca="false">IFERROR(Segnali!B9/Segnali!B10,0)</f>
        <v>0.0318181818181818</v>
      </c>
      <c r="C25" s="20" t="s">
        <v>109</v>
      </c>
      <c r="D25" s="21" t="str">
        <f aca="false">IF(AND(Segnali!B10&gt;0,Segnali!B9/Segnali!B10&gt;=0.05),"SEGNALE ATTIVO","non ricorre")</f>
        <v>non ricorre</v>
      </c>
    </row>
    <row r="26" customFormat="false" ht="15" hidden="false" customHeight="true" outlineLevel="0" collapsed="false">
      <c r="A26" s="12" t="s">
        <v>110</v>
      </c>
      <c r="B26" s="17" t="n">
        <f aca="false">Segnali!B11</f>
        <v>9000</v>
      </c>
      <c r="C26" s="20" t="s">
        <v>111</v>
      </c>
      <c r="D26" s="21" t="str">
        <f aca="false">IF(IF(Segnali!B19=1,AND(Segnali!B11&gt;Segnali!B12*0.3,Segnali!B11&gt;15000),Segnali!B11&gt;5000),"SEGNALE ATTIVO","non ricorre")</f>
        <v>non ricorre</v>
      </c>
    </row>
    <row r="27" customFormat="false" ht="15" hidden="false" customHeight="true" outlineLevel="0" collapsed="false">
      <c r="A27" s="12" t="s">
        <v>112</v>
      </c>
      <c r="B27" s="17" t="n">
        <f aca="false">Segnali!B13</f>
        <v>0</v>
      </c>
      <c r="C27" s="20" t="s">
        <v>113</v>
      </c>
      <c r="D27" s="21" t="str">
        <f aca="false">IF(Segnali!B13&gt;5000,"SEGNALE ATTIVO","non ricorre")</f>
        <v>non ricorre</v>
      </c>
    </row>
    <row r="28" customFormat="false" ht="15" hidden="false" customHeight="true" outlineLevel="0" collapsed="false">
      <c r="A28" s="12" t="s">
        <v>114</v>
      </c>
      <c r="B28" s="17" t="n">
        <f aca="false">Segnali!B14</f>
        <v>18000</v>
      </c>
      <c r="C28" s="20" t="s">
        <v>111</v>
      </c>
      <c r="D28" s="21" t="str">
        <f aca="false">IF(OR(Segnali!B14&gt;20000,AND(Segnali!B14&gt;5000,Segnali!B15&gt;0,Segnali!B14&gt;=Segnali!B15*0.1)),"SEGNALE ATTIVO","non ricorre")</f>
        <v>non ricorre</v>
      </c>
    </row>
    <row r="29" customFormat="false" ht="15" hidden="false" customHeight="true" outlineLevel="0" collapsed="false">
      <c r="A29" s="12" t="s">
        <v>115</v>
      </c>
      <c r="B29" s="17" t="n">
        <f aca="false">Segnali!B16</f>
        <v>120000</v>
      </c>
      <c r="C29" s="25" t="n">
        <f aca="false">Segnali!B21</f>
        <v>500000</v>
      </c>
      <c r="D29" s="21" t="str">
        <f aca="false">IF(Segnali!B16&gt;Segnali!B21,"SEGNALE ATTIVO","non ricorre")</f>
        <v>non ricorre</v>
      </c>
    </row>
    <row r="31" customFormat="false" ht="15" hidden="false" customHeight="true" outlineLevel="0" collapsed="false">
      <c r="A31" s="11" t="s">
        <v>116</v>
      </c>
      <c r="B31" s="26" t="n">
        <f aca="false">COUNTIF(D23:D29,"SEGNALE ATTIVO")</f>
        <v>0</v>
      </c>
    </row>
    <row r="32" customFormat="false" ht="15" hidden="false" customHeight="true" outlineLevel="0" collapsed="false">
      <c r="A32" s="11" t="s">
        <v>117</v>
      </c>
      <c r="B32" s="26" t="n">
        <f aca="false">COUNTIF(D6:D13,"squilibrio")</f>
        <v>0</v>
      </c>
    </row>
    <row r="34" customFormat="false" ht="15" hidden="false" customHeight="true" outlineLevel="0" collapsed="false">
      <c r="A34" s="11" t="s">
        <v>118</v>
      </c>
    </row>
    <row r="35" customFormat="false" ht="15" hidden="false" customHeight="true" outlineLevel="0" collapsed="false">
      <c r="A35" s="27" t="str">
        <f aca="false">IF(AND(B31&gt;0,B32&gt;0),"Segnali esterni e squilibri interni insieme: e la situazione che l'art. 3 chiede di intercettare. Va documentata la data di emersione e l'iniziativa assunta.",IF(B31&gt;0,"Segnale attivo con indicatori tenuti: scatta l'obbligo di verifica. Serve una nota che spieghi perche la posizione e gestita e in che tempi rientra.",IF(B32&gt;0,"Nessun segnale, ma squilibri interni: e il momento in cui il monitoraggio vale di piu, il tempo per intervenire c'e ancora.","Nessun segnale e nessuno squilibrio. Il presidio va comunque verbalizzato con periodicita.")))</f>
        <v>Nessun segnale e nessuno squilibrio. Il presidio va comunque verbalizzato con periodicita.</v>
      </c>
      <c r="B35" s="27"/>
      <c r="C35" s="27"/>
      <c r="D35" s="27"/>
    </row>
    <row r="36" customFormat="false" ht="15" hidden="false" customHeight="true" outlineLevel="0" collapsed="false">
      <c r="A36" s="27"/>
      <c r="B36" s="27"/>
      <c r="C36" s="27"/>
      <c r="D36" s="27"/>
    </row>
    <row r="37" customFormat="false" ht="15" hidden="false" customHeight="true" outlineLevel="0" collapsed="false">
      <c r="A37" s="27"/>
      <c r="B37" s="27"/>
      <c r="C37" s="27"/>
      <c r="D37" s="27"/>
    </row>
    <row r="38" customFormat="false" ht="15" hidden="false" customHeight="true" outlineLevel="0" collapsed="false">
      <c r="A38" s="27"/>
      <c r="B38" s="27"/>
      <c r="C38" s="27"/>
      <c r="D38" s="27"/>
    </row>
  </sheetData>
  <mergeCells count="1">
    <mergeCell ref="A35:D3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2026-09-01T11:17:26Z</dcterms:created>
  <dc:creator>openpyxl</dc:creator>
  <dc:description/>
  <dc:language>en-US</dc:language>
  <cp:lastModifiedBy/>
  <dcterms:modified xsi:type="dcterms:W3CDTF">2026-09-01T11:25:39Z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